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10_0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Default Extension="jpeg" ContentType="image/jpeg"/>
  <Override PartName="/xl/drawings/drawing2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330" windowWidth="9135" windowHeight="5520" tabRatio="734" firstSheet="11" activeTab="11"/>
  </bookViews>
  <sheets>
    <sheet name="формулы1" sheetId="1" r:id="rId1"/>
    <sheet name="диаграммы" sheetId="2" r:id="rId2"/>
    <sheet name="кафе1 " sheetId="3" r:id="rId3"/>
    <sheet name="кафе2" sheetId="4" r:id="rId4"/>
    <sheet name="население" sheetId="5" r:id="rId5"/>
    <sheet name="население2" sheetId="6" r:id="rId6"/>
    <sheet name="продажи" sheetId="7" r:id="rId7"/>
    <sheet name="продажи1" sheetId="8" r:id="rId8"/>
    <sheet name="осадки" sheetId="9" r:id="rId9"/>
    <sheet name="биоритмы,квадр.уравнения" sheetId="10" r:id="rId10"/>
    <sheet name="лестница,монеты" sheetId="11" r:id="rId11"/>
    <sheet name="целевая функция" sheetId="12" r:id="rId12"/>
    <sheet name="целевая1" sheetId="13" r:id="rId13"/>
    <sheet name="целевая 2" sheetId="14" r:id="rId14"/>
    <sheet name="планеты" sheetId="15" r:id="rId15"/>
  </sheets>
  <definedNames>
    <definedName name="a">'биоритмы,квадр.уравнения'!$A$11</definedName>
    <definedName name="anscount" localSheetId="6" hidden="1">2</definedName>
    <definedName name="anscount" localSheetId="7" hidden="1">2</definedName>
    <definedName name="anscount" hidden="1">1</definedName>
    <definedName name="b">'биоритмы,квадр.уравнения'!$B$11</definedName>
    <definedName name="d">'биоритмы,квадр.уравнения'!$E$11</definedName>
    <definedName name="solver_adj" localSheetId="2" hidden="1">'кафе1 '!$A$15:$B$15</definedName>
    <definedName name="solver_adj" localSheetId="4" hidden="1">'население'!$A$9:$B$9</definedName>
    <definedName name="solver_adj" localSheetId="6" hidden="1">'продажи'!$M$22:$N$22</definedName>
    <definedName name="solver_adj" localSheetId="7" hidden="1">'продажи1'!$M$17:$N$17</definedName>
    <definedName name="solver_adj" localSheetId="13" hidden="1">'целевая 2'!$A$28:$D$28</definedName>
    <definedName name="solver_adj" localSheetId="11" hidden="1">'целевая функция'!$B$13:$D$13</definedName>
    <definedName name="solver_adj" localSheetId="12" hidden="1">'целевая1'!$A$22:$B$22</definedName>
    <definedName name="solver_cvg" localSheetId="2" hidden="1">0.001</definedName>
    <definedName name="solver_cvg" localSheetId="4" hidden="1">0.001</definedName>
    <definedName name="solver_cvg" localSheetId="6" hidden="1">0.001</definedName>
    <definedName name="solver_cvg" localSheetId="7" hidden="1">0.001</definedName>
    <definedName name="solver_cvg" localSheetId="13" hidden="1">0.001</definedName>
    <definedName name="solver_cvg" localSheetId="11" hidden="1">0.001</definedName>
    <definedName name="solver_cvg" localSheetId="12" hidden="1">0.001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drv" localSheetId="7" hidden="1">1</definedName>
    <definedName name="solver_drv" localSheetId="13" hidden="1">1</definedName>
    <definedName name="solver_drv" localSheetId="11" hidden="1">1</definedName>
    <definedName name="solver_drv" localSheetId="12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est" localSheetId="7" hidden="1">1</definedName>
    <definedName name="solver_est" localSheetId="13" hidden="1">1</definedName>
    <definedName name="solver_est" localSheetId="11" hidden="1">1</definedName>
    <definedName name="solver_est" localSheetId="12" hidden="1">1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itr" localSheetId="7" hidden="1">100</definedName>
    <definedName name="solver_itr" localSheetId="13" hidden="1">100</definedName>
    <definedName name="solver_itr" localSheetId="11" hidden="1">100</definedName>
    <definedName name="solver_itr" localSheetId="12" hidden="1">100</definedName>
    <definedName name="solver_lhs1" localSheetId="13" hidden="1">'целевая 2'!$E$28</definedName>
    <definedName name="solver_lhs1" localSheetId="11" hidden="1">'целевая функция'!$E$13</definedName>
    <definedName name="solver_lhs1" localSheetId="12" hidden="1">'целевая1'!$A$22</definedName>
    <definedName name="solver_lhs2" localSheetId="13" hidden="1">'целевая 2'!$F$28</definedName>
    <definedName name="solver_lhs2" localSheetId="11" hidden="1">'целевая функция'!$B$13:$D$13</definedName>
    <definedName name="solver_lhs2" localSheetId="12" hidden="1">'целевая1'!$B$22</definedName>
    <definedName name="solver_lhs3" localSheetId="13" hidden="1">'целевая 2'!$G$28</definedName>
    <definedName name="solver_lhs3" localSheetId="11" hidden="1">'целевая функция'!$E$13</definedName>
    <definedName name="solver_lhs3" localSheetId="12" hidden="1">'целевая1'!$A$22:$B$22</definedName>
    <definedName name="solver_lhs4" localSheetId="13" hidden="1">'целевая 2'!$H$28</definedName>
    <definedName name="solver_lhs4" localSheetId="12" hidden="1">'целевая1'!$C$22</definedName>
    <definedName name="solver_lhs5" localSheetId="13" hidden="1">'целевая 2'!$A$28:$D$28</definedName>
    <definedName name="solver_lhs5" localSheetId="12" hidden="1">'целевая1'!$D$22</definedName>
    <definedName name="solver_lin" localSheetId="2" hidden="1">2</definedName>
    <definedName name="solver_lin" localSheetId="4" hidden="1">2</definedName>
    <definedName name="solver_lin" localSheetId="6" hidden="1">2</definedName>
    <definedName name="solver_lin" localSheetId="7" hidden="1">2</definedName>
    <definedName name="solver_lin" localSheetId="13" hidden="1">2</definedName>
    <definedName name="solver_lin" localSheetId="11" hidden="1">2</definedName>
    <definedName name="solver_lin" localSheetId="12" hidden="1">2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eg" localSheetId="7" hidden="1">2</definedName>
    <definedName name="solver_neg" localSheetId="13" hidden="1">2</definedName>
    <definedName name="solver_neg" localSheetId="11" hidden="1">2</definedName>
    <definedName name="solver_neg" localSheetId="12" hidden="1">2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7" hidden="1">0</definedName>
    <definedName name="solver_num" localSheetId="13" hidden="1">5</definedName>
    <definedName name="solver_num" localSheetId="11" hidden="1">2</definedName>
    <definedName name="solver_num" localSheetId="12" hidden="1">5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nwt" localSheetId="7" hidden="1">1</definedName>
    <definedName name="solver_nwt" localSheetId="13" hidden="1">1</definedName>
    <definedName name="solver_nwt" localSheetId="11" hidden="1">1</definedName>
    <definedName name="solver_nwt" localSheetId="12" hidden="1">1</definedName>
    <definedName name="solver_opt" localSheetId="2" hidden="1">'кафе1 '!$H$23</definedName>
    <definedName name="solver_opt" localSheetId="4" hidden="1">'население'!$F$20</definedName>
    <definedName name="solver_opt" localSheetId="6" hidden="1">'продажи'!$G$26</definedName>
    <definedName name="solver_opt" localSheetId="7" hidden="1">'продажи1'!$G$21</definedName>
    <definedName name="solver_opt" localSheetId="13" hidden="1">'целевая 2'!$I$28</definedName>
    <definedName name="solver_opt" localSheetId="11" hidden="1">'целевая функция'!$F$13</definedName>
    <definedName name="solver_opt" localSheetId="12" hidden="1">'целевая1'!$E$22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pre" localSheetId="7" hidden="1">0.000001</definedName>
    <definedName name="solver_pre" localSheetId="13" hidden="1">0.000001</definedName>
    <definedName name="solver_pre" localSheetId="11" hidden="1">0.000001</definedName>
    <definedName name="solver_pre" localSheetId="12" hidden="1">0.000001</definedName>
    <definedName name="solver_rel1" localSheetId="13" hidden="1">2</definedName>
    <definedName name="solver_rel1" localSheetId="11" hidden="1">2</definedName>
    <definedName name="solver_rel1" localSheetId="12" hidden="1">3</definedName>
    <definedName name="solver_rel2" localSheetId="13" hidden="1">2</definedName>
    <definedName name="solver_rel2" localSheetId="11" hidden="1">3</definedName>
    <definedName name="solver_rel2" localSheetId="12" hidden="1">1</definedName>
    <definedName name="solver_rel3" localSheetId="13" hidden="1">2</definedName>
    <definedName name="solver_rel3" localSheetId="11" hidden="1">2</definedName>
    <definedName name="solver_rel3" localSheetId="12" hidden="1">4</definedName>
    <definedName name="solver_rel4" localSheetId="13" hidden="1">2</definedName>
    <definedName name="solver_rel4" localSheetId="12" hidden="1">1</definedName>
    <definedName name="solver_rel5" localSheetId="13" hidden="1">3</definedName>
    <definedName name="solver_rel5" localSheetId="12" hidden="1">3</definedName>
    <definedName name="solver_rhs1" localSheetId="13" hidden="1">50</definedName>
    <definedName name="solver_rhs1" localSheetId="11" hidden="1">2000</definedName>
    <definedName name="solver_rhs1" localSheetId="12" hidden="1">2</definedName>
    <definedName name="solver_rhs2" localSheetId="13" hidden="1">70</definedName>
    <definedName name="solver_rhs2" localSheetId="11" hidden="1">0</definedName>
    <definedName name="solver_rhs2" localSheetId="12" hidden="1">2</definedName>
    <definedName name="solver_rhs3" localSheetId="13" hidden="1">40</definedName>
    <definedName name="solver_rhs3" localSheetId="11" hidden="1">2000</definedName>
    <definedName name="solver_rhs3" localSheetId="12" hidden="1">целое</definedName>
    <definedName name="solver_rhs4" localSheetId="13" hidden="1">80</definedName>
    <definedName name="solver_rhs4" localSheetId="12" hidden="1">10</definedName>
    <definedName name="solver_rhs5" localSheetId="13" hidden="1">0</definedName>
    <definedName name="solver_rhs5" localSheetId="12" hidden="1">0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cl" localSheetId="7" hidden="1">2</definedName>
    <definedName name="solver_scl" localSheetId="13" hidden="1">2</definedName>
    <definedName name="solver_scl" localSheetId="11" hidden="1">2</definedName>
    <definedName name="solver_scl" localSheetId="12" hidden="1">2</definedName>
    <definedName name="solver_sho" localSheetId="2" hidden="1">2</definedName>
    <definedName name="solver_sho" localSheetId="4" hidden="1">2</definedName>
    <definedName name="solver_sho" localSheetId="6" hidden="1">1</definedName>
    <definedName name="solver_sho" localSheetId="7" hidden="1">1</definedName>
    <definedName name="solver_sho" localSheetId="13" hidden="1">2</definedName>
    <definedName name="solver_sho" localSheetId="11" hidden="1">2</definedName>
    <definedName name="solver_sho" localSheetId="12" hidden="1">2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im" localSheetId="7" hidden="1">100</definedName>
    <definedName name="solver_tim" localSheetId="13" hidden="1">100</definedName>
    <definedName name="solver_tim" localSheetId="11" hidden="1">100</definedName>
    <definedName name="solver_tim" localSheetId="12" hidden="1">100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ol" localSheetId="7" hidden="1">0.05</definedName>
    <definedName name="solver_tol" localSheetId="13" hidden="1">0.05</definedName>
    <definedName name="solver_tol" localSheetId="11" hidden="1">0.05</definedName>
    <definedName name="solver_tol" localSheetId="12" hidden="1">0.05</definedName>
    <definedName name="solver_typ" localSheetId="2" hidden="1">2</definedName>
    <definedName name="solver_typ" localSheetId="4" hidden="1">2</definedName>
    <definedName name="solver_typ" localSheetId="6" hidden="1">2</definedName>
    <definedName name="solver_typ" localSheetId="7" hidden="1">2</definedName>
    <definedName name="solver_typ" localSheetId="13" hidden="1">2</definedName>
    <definedName name="solver_typ" localSheetId="11" hidden="1">2</definedName>
    <definedName name="solver_typ" localSheetId="12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7" hidden="1">0</definedName>
    <definedName name="solver_val" localSheetId="13" hidden="1">0</definedName>
    <definedName name="solver_val" localSheetId="11" hidden="1">0</definedName>
    <definedName name="solver_val" localSheetId="12" hidden="1">0</definedName>
    <definedName name="x">'биоритмы,квадр.уравнения'!$F$11</definedName>
    <definedName name="y">'биоритмы,квадр.уравнения'!$G$11</definedName>
    <definedName name="год">'осадки'!$G$11</definedName>
    <definedName name="EXTRACT" localSheetId="14">'планеты'!$A$17:$F$21</definedName>
    <definedName name="CRITERIA" localSheetId="14">'планеты'!$A$14:$F$15</definedName>
    <definedName name="с">'биоритмы,квадр.уравнения'!$C$11</definedName>
  </definedNames>
  <calcPr fullCalcOnLoad="1"/>
</workbook>
</file>

<file path=xl/sharedStrings.xml><?xml version="1.0" encoding="utf-8"?>
<sst xmlns="http://schemas.openxmlformats.org/spreadsheetml/2006/main" count="269" uniqueCount="159">
  <si>
    <t>решение квадратного уравнения</t>
  </si>
  <si>
    <t>a</t>
  </si>
  <si>
    <t>b</t>
  </si>
  <si>
    <t>c</t>
  </si>
  <si>
    <t>d</t>
  </si>
  <si>
    <t>x1</t>
  </si>
  <si>
    <t>x2</t>
  </si>
  <si>
    <t>задача №1</t>
  </si>
  <si>
    <t>задача №2</t>
  </si>
  <si>
    <t>Расчет биоритмов человека</t>
  </si>
  <si>
    <t>дата рожденья</t>
  </si>
  <si>
    <t>дата отсчета</t>
  </si>
  <si>
    <t>результаты</t>
  </si>
  <si>
    <t xml:space="preserve"> порядковый день      физическое   эмоциональное интеллектуальное</t>
  </si>
  <si>
    <t>ИСХОДНЫЕ ДАННЫЕ</t>
  </si>
  <si>
    <t>длина лестницы</t>
  </si>
  <si>
    <t>количество ступенек</t>
  </si>
  <si>
    <t>номер ступеньки</t>
  </si>
  <si>
    <t>количество точек</t>
  </si>
  <si>
    <t>шаг изменения точки B</t>
  </si>
  <si>
    <t>X</t>
  </si>
  <si>
    <t>Y</t>
  </si>
  <si>
    <t>OB</t>
  </si>
  <si>
    <t>OA</t>
  </si>
  <si>
    <t>ЗАДАЧА № 4</t>
  </si>
  <si>
    <t>БРОСАНИЕ МОНЕТЫ</t>
  </si>
  <si>
    <t>начальный капитал</t>
  </si>
  <si>
    <t>ставка</t>
  </si>
  <si>
    <t>игра</t>
  </si>
  <si>
    <t>бросок</t>
  </si>
  <si>
    <t>выигрыш</t>
  </si>
  <si>
    <t>проигрыш</t>
  </si>
  <si>
    <r>
      <t>наличност</t>
    </r>
    <r>
      <rPr>
        <i/>
        <sz val="10"/>
        <rFont val="Times New Roman"/>
        <family val="1"/>
      </rPr>
      <t>ь</t>
    </r>
  </si>
  <si>
    <t>Таблица эксперимента</t>
  </si>
  <si>
    <t>входная плата</t>
  </si>
  <si>
    <t>количество посетителей</t>
  </si>
  <si>
    <t>выручка</t>
  </si>
  <si>
    <t>кол-во посетителей</t>
  </si>
  <si>
    <t>отклонение</t>
  </si>
  <si>
    <t>х</t>
  </si>
  <si>
    <t>экспериментально Р(х)</t>
  </si>
  <si>
    <t>эксперимент</t>
  </si>
  <si>
    <t>теоретич.Р(х)</t>
  </si>
  <si>
    <t>теоретич.</t>
  </si>
  <si>
    <t>погрешность</t>
  </si>
  <si>
    <t>таблица эксперимента</t>
  </si>
  <si>
    <t>а</t>
  </si>
  <si>
    <t>в</t>
  </si>
  <si>
    <t>год</t>
  </si>
  <si>
    <t>численность статистическая</t>
  </si>
  <si>
    <t>численность теоретическая</t>
  </si>
  <si>
    <t>отклонения</t>
  </si>
  <si>
    <t>максимальное отклонение</t>
  </si>
  <si>
    <t xml:space="preserve"> статистическая</t>
  </si>
  <si>
    <t xml:space="preserve"> экспоненциальная</t>
  </si>
  <si>
    <t>линейная</t>
  </si>
  <si>
    <t>логарифмическая</t>
  </si>
  <si>
    <t>степенная</t>
  </si>
  <si>
    <t>полином.</t>
  </si>
  <si>
    <t xml:space="preserve">максимальное </t>
  </si>
  <si>
    <t>определение тенденции продажи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</si>
  <si>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</si>
  <si>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</si>
  <si>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</si>
  <si>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</si>
  <si>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</si>
  <si>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</si>
  <si>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</si>
  <si>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</si>
  <si>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</si>
  <si>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</si>
  <si>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</si>
  <si>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</si>
  <si>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линейная тенденция</t>
  </si>
  <si>
    <t>максимум=</t>
  </si>
  <si>
    <t>экспоненциальная тенденция</t>
  </si>
  <si>
    <t>таблицы</t>
  </si>
  <si>
    <t>основная</t>
  </si>
  <si>
    <t>вспомогательная</t>
  </si>
  <si>
    <t>научный</t>
  </si>
  <si>
    <t>процент</t>
  </si>
  <si>
    <t>0.000</t>
  </si>
  <si>
    <t>№</t>
  </si>
  <si>
    <t>x</t>
  </si>
  <si>
    <t>k</t>
  </si>
  <si>
    <t>y1=x^2-1</t>
  </si>
  <si>
    <t>y2=x^2+1</t>
  </si>
  <si>
    <t>y=k*(y1/y2)</t>
  </si>
  <si>
    <t>x0</t>
  </si>
  <si>
    <t>step</t>
  </si>
  <si>
    <t>сумма у=</t>
  </si>
  <si>
    <t>ср.ар=</t>
  </si>
  <si>
    <t>мин=</t>
  </si>
  <si>
    <t>мах=</t>
  </si>
  <si>
    <t>социальная структура и занятия населения москвы на 1897 год</t>
  </si>
  <si>
    <t>категория населения</t>
  </si>
  <si>
    <t>%</t>
  </si>
  <si>
    <t>занятые в промышленности</t>
  </si>
  <si>
    <t>прислуга,поденщики</t>
  </si>
  <si>
    <t>занятые в торговле</t>
  </si>
  <si>
    <t>занятые на транспорте</t>
  </si>
  <si>
    <t>рантье и пенсионеры</t>
  </si>
  <si>
    <t>чиновники и военные</t>
  </si>
  <si>
    <t>люди свободной профессии</t>
  </si>
  <si>
    <t xml:space="preserve">категории </t>
  </si>
  <si>
    <t>планеты солнечной системы</t>
  </si>
  <si>
    <t>планета</t>
  </si>
  <si>
    <t>период</t>
  </si>
  <si>
    <t>расстояние</t>
  </si>
  <si>
    <t>диаметр</t>
  </si>
  <si>
    <t>масса</t>
  </si>
  <si>
    <t>спутники</t>
  </si>
  <si>
    <t>солнце</t>
  </si>
  <si>
    <t>меркурий</t>
  </si>
  <si>
    <t>венера</t>
  </si>
  <si>
    <t>земля</t>
  </si>
  <si>
    <t>марс</t>
  </si>
  <si>
    <t>юпитер</t>
  </si>
  <si>
    <t>сатурн</t>
  </si>
  <si>
    <t>уран</t>
  </si>
  <si>
    <t>нептун</t>
  </si>
  <si>
    <t>плутон</t>
  </si>
  <si>
    <t>&gt;10</t>
  </si>
  <si>
    <t>&gt;=2</t>
  </si>
  <si>
    <t>количество осадков(мм) (таблица 1)</t>
  </si>
  <si>
    <t xml:space="preserve"> </t>
  </si>
  <si>
    <t>Таблица построена на основе наблюдений</t>
  </si>
  <si>
    <t>метеостанции т Екатеринбурга</t>
  </si>
  <si>
    <t>данные за 1992-1994 годы (таблица 2)</t>
  </si>
  <si>
    <t>макс.кол-во осадков за 3 года (мм)</t>
  </si>
  <si>
    <t>мин.кол-во осадков за 3 года (мм)</t>
  </si>
  <si>
    <t>суммарное кол-во осадков за 3 года</t>
  </si>
  <si>
    <t>среднемесячное кол-во осадков за 3 года</t>
  </si>
  <si>
    <t>кол-во засушливых месяцев за 3 года</t>
  </si>
  <si>
    <t>данные за один год (таблица 3)</t>
  </si>
  <si>
    <t>введите год</t>
  </si>
  <si>
    <t>макс.кол-во осадков в году(мм)</t>
  </si>
  <si>
    <t>мин.кол-во осадков в году (мм)</t>
  </si>
  <si>
    <t>суммарное кол-во осадков за год</t>
  </si>
  <si>
    <t>среднемесячное кол-во осадков в году (мм)</t>
  </si>
  <si>
    <t>кол-во засушливых месяцев (&lt;10 mm) в году</t>
  </si>
  <si>
    <t>кол-во месяцев в пределах (&gt;20;&lt;80)мм</t>
  </si>
  <si>
    <t>кол-во месяцев вне нормы(&lt;10;&gt;100)мм</t>
  </si>
  <si>
    <t>вспомогательная таблица для определения месяцев в году</t>
  </si>
  <si>
    <t>с количеством осадков в пределах (&gt;20; &lt;80)</t>
  </si>
  <si>
    <t>с количеством осадков вне нормы(&lt;10,&gt;100)мм</t>
  </si>
  <si>
    <t>сумма</t>
  </si>
  <si>
    <t>а+в</t>
  </si>
  <si>
    <t>а-в</t>
  </si>
  <si>
    <t>100а+300в</t>
  </si>
  <si>
    <t>V</t>
  </si>
  <si>
    <t>S</t>
  </si>
  <si>
    <t>x3</t>
  </si>
  <si>
    <t>x4</t>
  </si>
  <si>
    <t>x1+x2</t>
  </si>
  <si>
    <t>x3+x4</t>
  </si>
  <si>
    <t>x1+x3</t>
  </si>
  <si>
    <t>x2+x4</t>
  </si>
  <si>
    <t>s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</si>
</sst>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d\ /mm/\ yyyy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_-* #,##0.0_р_._-;\-* #,##0.0_р_._-;_-* &quot;-&quot;_р_._-;_-@_-"/>
    <numFmt numFmtId="177" formatCode="_-* #,##0.00_р_._-;\-* #,##0.00_р_._-;_-* &quot;-&quot;_р_._-;_-@_-"/>
    <numFmt numFmtId="178" formatCode="_-* #,##0.0_р_._-;\-* #,##0.0_р_._-;_-* &quot;-&quot;?_р_._-;_-@_-"/>
    <numFmt numFmtId="179" formatCode="0.E+00"/>
    <numFmt numFmtId="180" formatCode="0.0.E+00"/>
    <numFmt numFmtId="181" formatCode="0.00.E+00"/>
    <numFmt numFmtId="182" formatCode="0.000"/>
    <numFmt numFmtId="183" formatCode="0.000.E+00"/>
    <numFmt numFmtId="184" formatCode="_(* #,##0.000_);_(* \(#,##0.000\);_(* &quot;-&quot;??_);_(@_)"/>
    <numFmt numFmtId="185" formatCode="_(* #,##0.0_);_(* \(#,##0.0\);_(* &quot;-&quot;??_);_(@_)"/>
  </numFmts>
  <fonts count="74">
    <font>
      <sz val="10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2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26"/>
      <name val="Times New Roman"/>
      <family val="1"/>
    </font>
    <font>
      <sz val="24"/>
      <name val="Times New Roman"/>
      <family val="1"/>
    </font>
    <font>
      <b/>
      <i/>
      <sz val="24"/>
      <name val="Times New Roman"/>
      <family val="1"/>
    </font>
    <font>
      <i/>
      <vertAlign val="superscript"/>
      <sz val="10"/>
      <name val="Times New Roman"/>
      <family val="1"/>
    </font>
    <font>
      <sz val="8"/>
      <name val="Times New Roman"/>
      <family val="1"/>
    </font>
    <font>
      <b/>
      <sz val="26"/>
      <name val="Times New Roman"/>
      <family val="1"/>
    </font>
    <font>
      <b/>
      <sz val="9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5"/>
      <name val="Times New Roman"/>
      <family val="0"/>
    </font>
    <font>
      <b/>
      <sz val="23.5"/>
      <name val="Times New Roman"/>
      <family val="0"/>
    </font>
    <font>
      <b/>
      <i/>
      <sz val="9.5"/>
      <name val="Times New Roman"/>
      <family val="1"/>
    </font>
    <font>
      <sz val="23.5"/>
      <name val="Times New Roman"/>
      <family val="0"/>
    </font>
    <font>
      <sz val="20.75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8"/>
      <color indexed="10"/>
      <name val="Times New Roman"/>
      <family val="1"/>
    </font>
    <font>
      <b/>
      <i/>
      <sz val="20"/>
      <color indexed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5.25"/>
      <name val="Times New Roman"/>
      <family val="1"/>
    </font>
    <font>
      <b/>
      <sz val="5.25"/>
      <name val="Times New Roman"/>
      <family val="1"/>
    </font>
    <font>
      <sz val="10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0.75"/>
      <name val="Times New Roman"/>
      <family val="0"/>
    </font>
    <font>
      <sz val="8.5"/>
      <name val="Times New Roman"/>
      <family val="0"/>
    </font>
    <font>
      <sz val="10"/>
      <name val="Arial Cyr"/>
      <family val="0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27.25"/>
      <name val="Arial Cyr"/>
      <family val="0"/>
    </font>
    <font>
      <sz val="18.5"/>
      <name val="Arial Cyr"/>
      <family val="0"/>
    </font>
    <font>
      <sz val="8"/>
      <name val="Arial Cyr"/>
      <family val="2"/>
    </font>
    <font>
      <sz val="10"/>
      <color indexed="8"/>
      <name val="Arial Cyr"/>
      <family val="2"/>
    </font>
    <font>
      <b/>
      <sz val="20.5"/>
      <name val="Arial Cyr"/>
      <family val="0"/>
    </font>
    <font>
      <sz val="24"/>
      <name val="Arial Cyr"/>
      <family val="0"/>
    </font>
    <font>
      <sz val="12"/>
      <name val="Arial Cyr"/>
      <family val="2"/>
    </font>
    <font>
      <sz val="17"/>
      <name val="Arial Cyr"/>
      <family val="0"/>
    </font>
    <font>
      <b/>
      <sz val="8"/>
      <name val="Arial Cyr"/>
      <family val="2"/>
    </font>
    <font>
      <b/>
      <sz val="10"/>
      <color indexed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0"/>
      <color indexed="53"/>
      <name val="Arial Cyr"/>
      <family val="2"/>
    </font>
    <font>
      <b/>
      <sz val="19.25"/>
      <name val="Arial Cyr"/>
      <family val="0"/>
    </font>
    <font>
      <b/>
      <sz val="9.5"/>
      <name val="Arial Cyr"/>
      <family val="2"/>
    </font>
    <font>
      <sz val="16"/>
      <name val="Arial Cyr"/>
      <family val="0"/>
    </font>
    <font>
      <sz val="8.25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0.25"/>
      <name val="Arial Cyr"/>
      <family val="0"/>
    </font>
    <font>
      <sz val="11.25"/>
      <name val="Arial Cyr"/>
      <family val="0"/>
    </font>
    <font>
      <b/>
      <i/>
      <sz val="13.5"/>
      <name val="Times New Roman"/>
      <family val="1"/>
    </font>
    <font>
      <b/>
      <sz val="15.5"/>
      <name val="Times New Roman"/>
      <family val="1"/>
    </font>
    <font>
      <b/>
      <sz val="13.5"/>
      <name val="Times New Roman"/>
      <family val="1"/>
    </font>
    <font>
      <sz val="9.5"/>
      <name val="Times New Roman"/>
      <family val="0"/>
    </font>
    <font>
      <b/>
      <i/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name val="Times New Roman"/>
      <family val="1"/>
    </font>
    <font>
      <i/>
      <sz val="18"/>
      <name val="Times New Roman"/>
      <family val="1"/>
    </font>
    <font>
      <i/>
      <sz val="12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Arial Cyr"/>
      <family val="2"/>
    </font>
    <font>
      <vertAlign val="superscript"/>
      <sz val="12"/>
      <name val="Arial Cyr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33"/>
      </left>
      <right style="thick">
        <color indexed="33"/>
      </right>
      <top style="thick">
        <color indexed="33"/>
      </top>
      <bottom style="thick">
        <color indexed="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33"/>
      </left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33"/>
      </right>
      <top style="thick">
        <color indexed="33"/>
      </top>
      <bottom>
        <color indexed="63"/>
      </bottom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4" fontId="0" fillId="3" borderId="5" xfId="0" applyNumberFormat="1" applyFill="1" applyBorder="1" applyAlignment="1">
      <alignment/>
    </xf>
    <xf numFmtId="165" fontId="0" fillId="3" borderId="5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2" fillId="0" borderId="0" xfId="22">
      <alignment/>
      <protection/>
    </xf>
    <xf numFmtId="0" fontId="32" fillId="0" borderId="0" xfId="22" applyAlignment="1">
      <alignment horizontal="center"/>
      <protection/>
    </xf>
    <xf numFmtId="0" fontId="33" fillId="0" borderId="8" xfId="22" applyFont="1" applyBorder="1" applyAlignment="1">
      <alignment horizontal="center"/>
      <protection/>
    </xf>
    <xf numFmtId="0" fontId="34" fillId="0" borderId="9" xfId="22" applyFont="1" applyBorder="1">
      <alignment/>
      <protection/>
    </xf>
    <xf numFmtId="0" fontId="34" fillId="0" borderId="10" xfId="22" applyFont="1" applyBorder="1">
      <alignment/>
      <protection/>
    </xf>
    <xf numFmtId="0" fontId="34" fillId="0" borderId="10" xfId="22" applyFont="1" applyBorder="1" applyAlignment="1">
      <alignment horizontal="center"/>
      <protection/>
    </xf>
    <xf numFmtId="0" fontId="32" fillId="0" borderId="11" xfId="22" applyBorder="1">
      <alignment/>
      <protection/>
    </xf>
    <xf numFmtId="0" fontId="32" fillId="0" borderId="12" xfId="22" applyBorder="1">
      <alignment/>
      <protection/>
    </xf>
    <xf numFmtId="0" fontId="34" fillId="0" borderId="13" xfId="22" applyFont="1" applyBorder="1" applyAlignment="1">
      <alignment horizontal="center"/>
      <protection/>
    </xf>
    <xf numFmtId="0" fontId="34" fillId="0" borderId="11" xfId="22" applyFont="1" applyBorder="1">
      <alignment/>
      <protection/>
    </xf>
    <xf numFmtId="0" fontId="34" fillId="0" borderId="11" xfId="22" applyFont="1" applyBorder="1" applyAlignment="1">
      <alignment horizontal="center"/>
      <protection/>
    </xf>
    <xf numFmtId="0" fontId="32" fillId="5" borderId="8" xfId="22" applyFill="1" applyBorder="1">
      <alignment/>
      <protection/>
    </xf>
    <xf numFmtId="0" fontId="32" fillId="5" borderId="14" xfId="22" applyFill="1" applyBorder="1">
      <alignment/>
      <protection/>
    </xf>
    <xf numFmtId="0" fontId="32" fillId="0" borderId="15" xfId="22" applyBorder="1" applyAlignment="1">
      <alignment horizontal="center"/>
      <protection/>
    </xf>
    <xf numFmtId="0" fontId="32" fillId="0" borderId="16" xfId="22" applyBorder="1" applyAlignment="1">
      <alignment horizontal="center"/>
      <protection/>
    </xf>
    <xf numFmtId="0" fontId="32" fillId="0" borderId="16" xfId="22" applyBorder="1">
      <alignment/>
      <protection/>
    </xf>
    <xf numFmtId="0" fontId="32" fillId="0" borderId="12" xfId="22" applyBorder="1" applyAlignment="1">
      <alignment horizontal="center"/>
      <protection/>
    </xf>
    <xf numFmtId="0" fontId="32" fillId="0" borderId="11" xfId="22" applyBorder="1" applyAlignment="1">
      <alignment horizontal="center"/>
      <protection/>
    </xf>
    <xf numFmtId="0" fontId="32" fillId="5" borderId="0" xfId="22" applyFill="1">
      <alignment/>
      <protection/>
    </xf>
    <xf numFmtId="0" fontId="32" fillId="0" borderId="0" xfId="21">
      <alignment/>
      <protection/>
    </xf>
    <xf numFmtId="0" fontId="33" fillId="0" borderId="8" xfId="21" applyFont="1" applyBorder="1" applyAlignment="1">
      <alignment horizontal="center"/>
      <protection/>
    </xf>
    <xf numFmtId="0" fontId="36" fillId="0" borderId="9" xfId="21" applyFont="1" applyBorder="1">
      <alignment/>
      <protection/>
    </xf>
    <xf numFmtId="0" fontId="36" fillId="0" borderId="10" xfId="21" applyFont="1" applyBorder="1">
      <alignment/>
      <protection/>
    </xf>
    <xf numFmtId="0" fontId="36" fillId="0" borderId="10" xfId="21" applyFont="1" applyBorder="1" applyAlignment="1">
      <alignment horizontal="center"/>
      <protection/>
    </xf>
    <xf numFmtId="0" fontId="32" fillId="0" borderId="11" xfId="21" applyBorder="1">
      <alignment/>
      <protection/>
    </xf>
    <xf numFmtId="0" fontId="32" fillId="0" borderId="12" xfId="21" applyBorder="1">
      <alignment/>
      <protection/>
    </xf>
    <xf numFmtId="0" fontId="36" fillId="0" borderId="13" xfId="21" applyFont="1" applyBorder="1" applyAlignment="1">
      <alignment horizontal="center"/>
      <protection/>
    </xf>
    <xf numFmtId="0" fontId="36" fillId="0" borderId="11" xfId="21" applyFont="1" applyBorder="1">
      <alignment/>
      <protection/>
    </xf>
    <xf numFmtId="0" fontId="36" fillId="0" borderId="11" xfId="21" applyFont="1" applyBorder="1" applyAlignment="1">
      <alignment horizontal="center"/>
      <protection/>
    </xf>
    <xf numFmtId="0" fontId="32" fillId="5" borderId="8" xfId="21" applyFill="1" applyBorder="1">
      <alignment/>
      <protection/>
    </xf>
    <xf numFmtId="0" fontId="32" fillId="5" borderId="14" xfId="21" applyFill="1" applyBorder="1">
      <alignment/>
      <protection/>
    </xf>
    <xf numFmtId="0" fontId="32" fillId="0" borderId="15" xfId="21" applyBorder="1">
      <alignment/>
      <protection/>
    </xf>
    <xf numFmtId="0" fontId="32" fillId="0" borderId="16" xfId="21" applyBorder="1">
      <alignment/>
      <protection/>
    </xf>
    <xf numFmtId="0" fontId="32" fillId="0" borderId="16" xfId="21" applyBorder="1" applyAlignment="1">
      <alignment horizontal="center"/>
      <protection/>
    </xf>
    <xf numFmtId="0" fontId="32" fillId="0" borderId="0" xfId="21" applyAlignment="1">
      <alignment horizontal="center"/>
      <protection/>
    </xf>
    <xf numFmtId="0" fontId="32" fillId="5" borderId="0" xfId="21" applyFill="1">
      <alignment/>
      <protection/>
    </xf>
    <xf numFmtId="0" fontId="32" fillId="0" borderId="0" xfId="23">
      <alignment/>
      <protection/>
    </xf>
    <xf numFmtId="0" fontId="33" fillId="6" borderId="5" xfId="23" applyFont="1" applyFill="1" applyBorder="1" applyAlignment="1">
      <alignment horizontal="center"/>
      <protection/>
    </xf>
    <xf numFmtId="0" fontId="33" fillId="5" borderId="5" xfId="23" applyFont="1" applyFill="1" applyBorder="1" applyAlignment="1">
      <alignment horizontal="center"/>
      <protection/>
    </xf>
    <xf numFmtId="175" fontId="33" fillId="5" borderId="5" xfId="23" applyNumberFormat="1" applyFont="1" applyFill="1" applyBorder="1" applyAlignment="1">
      <alignment horizontal="center"/>
      <protection/>
    </xf>
    <xf numFmtId="0" fontId="32" fillId="0" borderId="5" xfId="23" applyBorder="1">
      <alignment/>
      <protection/>
    </xf>
    <xf numFmtId="175" fontId="32" fillId="0" borderId="5" xfId="23" applyNumberFormat="1" applyBorder="1">
      <alignment/>
      <protection/>
    </xf>
    <xf numFmtId="2" fontId="32" fillId="0" borderId="5" xfId="23" applyNumberFormat="1" applyBorder="1">
      <alignment/>
      <protection/>
    </xf>
    <xf numFmtId="175" fontId="32" fillId="0" borderId="0" xfId="23" applyNumberFormat="1">
      <alignment/>
      <protection/>
    </xf>
    <xf numFmtId="2" fontId="42" fillId="5" borderId="5" xfId="23" applyNumberFormat="1" applyFont="1" applyFill="1" applyBorder="1">
      <alignment/>
      <protection/>
    </xf>
    <xf numFmtId="0" fontId="32" fillId="0" borderId="0" xfId="24">
      <alignment/>
      <protection/>
    </xf>
    <xf numFmtId="0" fontId="47" fillId="6" borderId="5" xfId="24" applyFont="1" applyFill="1" applyBorder="1" applyAlignment="1">
      <alignment horizontal="center"/>
      <protection/>
    </xf>
    <xf numFmtId="0" fontId="47" fillId="5" borderId="5" xfId="24" applyFont="1" applyFill="1" applyBorder="1" applyAlignment="1">
      <alignment horizontal="center"/>
      <protection/>
    </xf>
    <xf numFmtId="175" fontId="47" fillId="5" borderId="5" xfId="24" applyNumberFormat="1" applyFont="1" applyFill="1" applyBorder="1" applyAlignment="1">
      <alignment horizontal="center"/>
      <protection/>
    </xf>
    <xf numFmtId="0" fontId="47" fillId="5" borderId="5" xfId="24" applyFont="1" applyFill="1" applyBorder="1">
      <alignment/>
      <protection/>
    </xf>
    <xf numFmtId="0" fontId="41" fillId="0" borderId="5" xfId="24" applyFont="1" applyBorder="1">
      <alignment/>
      <protection/>
    </xf>
    <xf numFmtId="175" fontId="41" fillId="0" borderId="5" xfId="24" applyNumberFormat="1" applyFont="1" applyBorder="1">
      <alignment/>
      <protection/>
    </xf>
    <xf numFmtId="2" fontId="41" fillId="0" borderId="5" xfId="24" applyNumberFormat="1" applyFont="1" applyBorder="1">
      <alignment/>
      <protection/>
    </xf>
    <xf numFmtId="0" fontId="41" fillId="0" borderId="0" xfId="24" applyFont="1">
      <alignment/>
      <protection/>
    </xf>
    <xf numFmtId="175" fontId="41" fillId="0" borderId="0" xfId="24" applyNumberFormat="1" applyFont="1">
      <alignment/>
      <protection/>
    </xf>
    <xf numFmtId="2" fontId="41" fillId="0" borderId="0" xfId="24" applyNumberFormat="1" applyFont="1">
      <alignment/>
      <protection/>
    </xf>
    <xf numFmtId="175" fontId="48" fillId="0" borderId="0" xfId="24" applyNumberFormat="1" applyFont="1">
      <alignment/>
      <protection/>
    </xf>
    <xf numFmtId="2" fontId="42" fillId="5" borderId="5" xfId="24" applyNumberFormat="1" applyFont="1" applyFill="1" applyBorder="1">
      <alignment/>
      <protection/>
    </xf>
    <xf numFmtId="2" fontId="32" fillId="0" borderId="0" xfId="24" applyNumberFormat="1">
      <alignment/>
      <protection/>
    </xf>
    <xf numFmtId="2" fontId="32" fillId="5" borderId="5" xfId="24" applyNumberFormat="1" applyFill="1" applyBorder="1">
      <alignment/>
      <protection/>
    </xf>
    <xf numFmtId="175" fontId="32" fillId="0" borderId="0" xfId="24" applyNumberFormat="1">
      <alignment/>
      <protection/>
    </xf>
    <xf numFmtId="0" fontId="32" fillId="0" borderId="0" xfId="25">
      <alignment/>
      <protection/>
    </xf>
    <xf numFmtId="0" fontId="33" fillId="0" borderId="0" xfId="25" applyFont="1">
      <alignment/>
      <protection/>
    </xf>
    <xf numFmtId="0" fontId="33" fillId="0" borderId="0" xfId="25" applyFont="1" applyAlignment="1">
      <alignment horizontal="center"/>
      <protection/>
    </xf>
    <xf numFmtId="0" fontId="50" fillId="0" borderId="0" xfId="25" applyFont="1">
      <alignment/>
      <protection/>
    </xf>
    <xf numFmtId="0" fontId="51" fillId="0" borderId="0" xfId="25" applyFont="1">
      <alignment/>
      <protection/>
    </xf>
    <xf numFmtId="0" fontId="32" fillId="7" borderId="0" xfId="25" applyFill="1">
      <alignment/>
      <protection/>
    </xf>
    <xf numFmtId="0" fontId="50" fillId="0" borderId="0" xfId="25" applyFont="1" applyAlignment="1">
      <alignment horizontal="center"/>
      <protection/>
    </xf>
    <xf numFmtId="0" fontId="32" fillId="0" borderId="0" xfId="25" applyAlignment="1">
      <alignment horizontal="center"/>
      <protection/>
    </xf>
    <xf numFmtId="0" fontId="32" fillId="0" borderId="0" xfId="17">
      <alignment/>
      <protection/>
    </xf>
    <xf numFmtId="0" fontId="56" fillId="8" borderId="5" xfId="17" applyFont="1" applyFill="1" applyBorder="1" applyAlignment="1">
      <alignment horizontal="center"/>
      <protection/>
    </xf>
    <xf numFmtId="0" fontId="56" fillId="8" borderId="17" xfId="17" applyFont="1" applyFill="1" applyBorder="1" applyAlignment="1">
      <alignment horizontal="center"/>
      <protection/>
    </xf>
    <xf numFmtId="0" fontId="56" fillId="8" borderId="18" xfId="17" applyFont="1" applyFill="1" applyBorder="1">
      <alignment/>
      <protection/>
    </xf>
    <xf numFmtId="176" fontId="56" fillId="8" borderId="18" xfId="28" applyNumberFormat="1" applyFont="1" applyFill="1" applyBorder="1" applyAlignment="1">
      <alignment horizontal="center"/>
    </xf>
    <xf numFmtId="0" fontId="56" fillId="8" borderId="19" xfId="17" applyFont="1" applyFill="1" applyBorder="1" applyAlignment="1">
      <alignment horizontal="center"/>
      <protection/>
    </xf>
    <xf numFmtId="0" fontId="56" fillId="8" borderId="19" xfId="17" applyFont="1" applyFill="1" applyBorder="1">
      <alignment/>
      <protection/>
    </xf>
    <xf numFmtId="0" fontId="56" fillId="8" borderId="3" xfId="17" applyFont="1" applyFill="1" applyBorder="1" applyProtection="1">
      <alignment/>
      <protection locked="0"/>
    </xf>
    <xf numFmtId="0" fontId="56" fillId="8" borderId="0" xfId="17" applyFont="1" applyFill="1">
      <alignment/>
      <protection/>
    </xf>
    <xf numFmtId="0" fontId="32" fillId="7" borderId="18" xfId="17" applyFill="1" applyBorder="1" applyAlignment="1">
      <alignment horizontal="center"/>
      <protection/>
    </xf>
    <xf numFmtId="176" fontId="32" fillId="7" borderId="18" xfId="28" applyNumberFormat="1" applyFill="1" applyBorder="1" applyAlignment="1">
      <alignment horizontal="center"/>
    </xf>
    <xf numFmtId="0" fontId="32" fillId="7" borderId="19" xfId="17" applyFill="1" applyBorder="1" applyAlignment="1">
      <alignment horizontal="center"/>
      <protection/>
    </xf>
    <xf numFmtId="0" fontId="32" fillId="7" borderId="19" xfId="17" applyFill="1" applyBorder="1">
      <alignment/>
      <protection/>
    </xf>
    <xf numFmtId="182" fontId="32" fillId="7" borderId="19" xfId="17" applyNumberFormat="1" applyFill="1" applyBorder="1">
      <alignment/>
      <protection/>
    </xf>
    <xf numFmtId="0" fontId="32" fillId="7" borderId="20" xfId="17" applyFill="1" applyBorder="1" applyProtection="1">
      <alignment/>
      <protection locked="0"/>
    </xf>
    <xf numFmtId="181" fontId="32" fillId="7" borderId="19" xfId="17" applyNumberFormat="1" applyFill="1" applyBorder="1">
      <alignment/>
      <protection/>
    </xf>
    <xf numFmtId="9" fontId="32" fillId="7" borderId="0" xfId="26" applyFill="1" applyAlignment="1">
      <alignment/>
    </xf>
    <xf numFmtId="176" fontId="32" fillId="7" borderId="18" xfId="28" applyNumberFormat="1" applyFill="1" applyBorder="1" applyAlignment="1" quotePrefix="1">
      <alignment horizontal="center"/>
    </xf>
    <xf numFmtId="179" fontId="32" fillId="0" borderId="0" xfId="17" applyNumberFormat="1">
      <alignment/>
      <protection/>
    </xf>
    <xf numFmtId="176" fontId="32" fillId="0" borderId="0" xfId="28" applyNumberFormat="1" applyAlignment="1">
      <alignment horizontal="center"/>
    </xf>
    <xf numFmtId="0" fontId="56" fillId="8" borderId="3" xfId="17" applyFont="1" applyFill="1" applyBorder="1" applyAlignment="1">
      <alignment horizontal="right"/>
      <protection/>
    </xf>
    <xf numFmtId="182" fontId="32" fillId="8" borderId="4" xfId="17" applyNumberFormat="1" applyFill="1" applyBorder="1">
      <alignment/>
      <protection/>
    </xf>
    <xf numFmtId="181" fontId="32" fillId="8" borderId="4" xfId="17" applyNumberFormat="1" applyFill="1" applyBorder="1">
      <alignment/>
      <protection/>
    </xf>
    <xf numFmtId="9" fontId="32" fillId="8" borderId="4" xfId="26" applyFill="1" applyBorder="1" applyAlignment="1">
      <alignment/>
    </xf>
    <xf numFmtId="0" fontId="32" fillId="8" borderId="3" xfId="17" applyFill="1" applyBorder="1">
      <alignment/>
      <protection/>
    </xf>
    <xf numFmtId="0" fontId="56" fillId="8" borderId="19" xfId="17" applyFont="1" applyFill="1" applyBorder="1" applyAlignment="1">
      <alignment horizontal="right"/>
      <protection/>
    </xf>
    <xf numFmtId="182" fontId="32" fillId="8" borderId="21" xfId="17" applyNumberFormat="1" applyFill="1" applyBorder="1">
      <alignment/>
      <protection/>
    </xf>
    <xf numFmtId="181" fontId="32" fillId="8" borderId="21" xfId="17" applyNumberFormat="1" applyFill="1" applyBorder="1">
      <alignment/>
      <protection/>
    </xf>
    <xf numFmtId="9" fontId="32" fillId="8" borderId="21" xfId="26" applyFill="1" applyBorder="1" applyAlignment="1">
      <alignment/>
    </xf>
    <xf numFmtId="0" fontId="32" fillId="8" borderId="19" xfId="17" applyFill="1" applyBorder="1">
      <alignment/>
      <protection/>
    </xf>
    <xf numFmtId="0" fontId="56" fillId="8" borderId="20" xfId="17" applyFont="1" applyFill="1" applyBorder="1" applyAlignment="1">
      <alignment horizontal="right"/>
      <protection/>
    </xf>
    <xf numFmtId="182" fontId="32" fillId="8" borderId="22" xfId="17" applyNumberFormat="1" applyFill="1" applyBorder="1">
      <alignment/>
      <protection/>
    </xf>
    <xf numFmtId="181" fontId="32" fillId="8" borderId="22" xfId="17" applyNumberFormat="1" applyFill="1" applyBorder="1">
      <alignment/>
      <protection/>
    </xf>
    <xf numFmtId="9" fontId="32" fillId="8" borderId="22" xfId="26" applyFill="1" applyBorder="1" applyAlignment="1">
      <alignment/>
    </xf>
    <xf numFmtId="0" fontId="32" fillId="8" borderId="20" xfId="17" applyFill="1" applyBorder="1">
      <alignment/>
      <protection/>
    </xf>
    <xf numFmtId="0" fontId="32" fillId="0" borderId="0" xfId="18">
      <alignment/>
      <protection/>
    </xf>
    <xf numFmtId="0" fontId="57" fillId="0" borderId="13" xfId="18" applyFont="1" applyBorder="1" applyAlignment="1">
      <alignment horizontal="center"/>
      <protection/>
    </xf>
    <xf numFmtId="0" fontId="57" fillId="0" borderId="23" xfId="18" applyFont="1" applyBorder="1" applyAlignment="1">
      <alignment horizontal="center"/>
      <protection/>
    </xf>
    <xf numFmtId="0" fontId="32" fillId="0" borderId="15" xfId="18" applyBorder="1">
      <alignment/>
      <protection/>
    </xf>
    <xf numFmtId="0" fontId="32" fillId="0" borderId="24" xfId="18" applyBorder="1">
      <alignment/>
      <protection/>
    </xf>
    <xf numFmtId="0" fontId="32" fillId="0" borderId="25" xfId="18" applyBorder="1">
      <alignment/>
      <protection/>
    </xf>
    <xf numFmtId="0" fontId="32" fillId="0" borderId="26" xfId="18" applyBorder="1">
      <alignment/>
      <protection/>
    </xf>
    <xf numFmtId="0" fontId="32" fillId="0" borderId="0" xfId="18" applyBorder="1">
      <alignment/>
      <protection/>
    </xf>
    <xf numFmtId="0" fontId="32" fillId="0" borderId="0" xfId="20">
      <alignment/>
      <protection/>
    </xf>
    <xf numFmtId="0" fontId="33" fillId="0" borderId="13" xfId="20" applyFont="1" applyBorder="1">
      <alignment/>
      <protection/>
    </xf>
    <xf numFmtId="0" fontId="33" fillId="0" borderId="27" xfId="20" applyFont="1" applyBorder="1">
      <alignment/>
      <protection/>
    </xf>
    <xf numFmtId="0" fontId="33" fillId="0" borderId="14" xfId="20" applyFont="1" applyBorder="1">
      <alignment/>
      <protection/>
    </xf>
    <xf numFmtId="0" fontId="32" fillId="0" borderId="10" xfId="20" applyBorder="1">
      <alignment/>
      <protection/>
    </xf>
    <xf numFmtId="182" fontId="32" fillId="0" borderId="10" xfId="20" applyNumberFormat="1" applyBorder="1">
      <alignment/>
      <protection/>
    </xf>
    <xf numFmtId="0" fontId="32" fillId="0" borderId="16" xfId="20" applyBorder="1">
      <alignment/>
      <protection/>
    </xf>
    <xf numFmtId="182" fontId="32" fillId="0" borderId="16" xfId="20" applyNumberFormat="1" applyBorder="1">
      <alignment/>
      <protection/>
    </xf>
    <xf numFmtId="0" fontId="32" fillId="0" borderId="11" xfId="20" applyBorder="1">
      <alignment/>
      <protection/>
    </xf>
    <xf numFmtId="182" fontId="32" fillId="0" borderId="11" xfId="20" applyNumberFormat="1" applyBorder="1">
      <alignment/>
      <protection/>
    </xf>
    <xf numFmtId="0" fontId="32" fillId="0" borderId="0" xfId="19">
      <alignment/>
      <protection/>
    </xf>
    <xf numFmtId="0" fontId="57" fillId="0" borderId="0" xfId="19" applyFont="1" applyAlignment="1">
      <alignment horizontal="center"/>
      <protection/>
    </xf>
    <xf numFmtId="0" fontId="33" fillId="0" borderId="28" xfId="19" applyFont="1" applyBorder="1">
      <alignment/>
      <protection/>
    </xf>
    <xf numFmtId="0" fontId="33" fillId="0" borderId="29" xfId="19" applyFont="1" applyBorder="1">
      <alignment/>
      <protection/>
    </xf>
    <xf numFmtId="0" fontId="33" fillId="0" borderId="30" xfId="19" applyFont="1" applyBorder="1">
      <alignment/>
      <protection/>
    </xf>
    <xf numFmtId="0" fontId="33" fillId="8" borderId="4" xfId="19" applyFont="1" applyFill="1" applyBorder="1">
      <alignment/>
      <protection/>
    </xf>
    <xf numFmtId="0" fontId="32" fillId="0" borderId="10" xfId="19" applyBorder="1">
      <alignment/>
      <protection/>
    </xf>
    <xf numFmtId="0" fontId="32" fillId="0" borderId="31" xfId="19" applyBorder="1">
      <alignment/>
      <protection/>
    </xf>
    <xf numFmtId="0" fontId="32" fillId="0" borderId="19" xfId="19" applyBorder="1">
      <alignment/>
      <protection/>
    </xf>
    <xf numFmtId="0" fontId="32" fillId="0" borderId="32" xfId="19" applyBorder="1">
      <alignment/>
      <protection/>
    </xf>
    <xf numFmtId="0" fontId="33" fillId="8" borderId="21" xfId="19" applyFont="1" applyFill="1" applyBorder="1">
      <alignment/>
      <protection/>
    </xf>
    <xf numFmtId="0" fontId="32" fillId="0" borderId="16" xfId="19" applyBorder="1">
      <alignment/>
      <protection/>
    </xf>
    <xf numFmtId="0" fontId="33" fillId="8" borderId="22" xfId="19" applyFont="1" applyFill="1" applyBorder="1">
      <alignment/>
      <protection/>
    </xf>
    <xf numFmtId="0" fontId="32" fillId="0" borderId="11" xfId="19" applyBorder="1">
      <alignment/>
      <protection/>
    </xf>
    <xf numFmtId="0" fontId="37" fillId="8" borderId="8" xfId="19" applyFont="1" applyFill="1" applyBorder="1" applyAlignment="1">
      <alignment horizontal="right"/>
      <protection/>
    </xf>
    <xf numFmtId="0" fontId="32" fillId="0" borderId="8" xfId="19" applyBorder="1">
      <alignment/>
      <protection/>
    </xf>
    <xf numFmtId="0" fontId="33" fillId="8" borderId="16" xfId="19" applyFont="1" applyFill="1" applyBorder="1">
      <alignment/>
      <protection/>
    </xf>
    <xf numFmtId="0" fontId="32" fillId="0" borderId="28" xfId="19" applyBorder="1">
      <alignment/>
      <protection/>
    </xf>
    <xf numFmtId="0" fontId="32" fillId="0" borderId="29" xfId="19" applyBorder="1">
      <alignment/>
      <protection/>
    </xf>
    <xf numFmtId="0" fontId="32" fillId="0" borderId="30" xfId="19" applyBorder="1">
      <alignment/>
      <protection/>
    </xf>
    <xf numFmtId="0" fontId="33" fillId="8" borderId="33" xfId="19" applyFont="1" applyFill="1" applyBorder="1">
      <alignment/>
      <protection/>
    </xf>
    <xf numFmtId="0" fontId="33" fillId="8" borderId="34" xfId="19" applyFont="1" applyFill="1" applyBorder="1">
      <alignment/>
      <protection/>
    </xf>
    <xf numFmtId="0" fontId="33" fillId="0" borderId="0" xfId="19" applyFont="1">
      <alignment/>
      <protection/>
    </xf>
    <xf numFmtId="0" fontId="32" fillId="8" borderId="0" xfId="19" applyFill="1">
      <alignment/>
      <protection/>
    </xf>
    <xf numFmtId="0" fontId="32" fillId="0" borderId="0" xfId="19" applyAlignment="1">
      <alignment horizontal="right"/>
      <protection/>
    </xf>
    <xf numFmtId="0" fontId="66" fillId="0" borderId="35" xfId="0" applyFont="1" applyBorder="1" applyAlignment="1">
      <alignment horizontal="center"/>
    </xf>
    <xf numFmtId="0" fontId="0" fillId="7" borderId="35" xfId="0" applyFill="1" applyBorder="1" applyAlignment="1">
      <alignment/>
    </xf>
    <xf numFmtId="0" fontId="4" fillId="0" borderId="36" xfId="0" applyFont="1" applyBorder="1" applyAlignment="1">
      <alignment horizontal="center"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4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3" borderId="40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left" vertical="center"/>
    </xf>
    <xf numFmtId="0" fontId="56" fillId="0" borderId="42" xfId="19" applyFont="1" applyBorder="1" applyAlignment="1">
      <alignment horizontal="center"/>
      <protection/>
    </xf>
    <xf numFmtId="0" fontId="13" fillId="0" borderId="0" xfId="0" applyFont="1" applyAlignment="1">
      <alignment horizontal="left"/>
    </xf>
    <xf numFmtId="0" fontId="50" fillId="0" borderId="0" xfId="17" applyFont="1" applyAlignment="1">
      <alignment horizontal="center"/>
      <protection/>
    </xf>
    <xf numFmtId="0" fontId="37" fillId="8" borderId="43" xfId="17" applyFont="1" applyFill="1" applyBorder="1" applyAlignment="1">
      <alignment horizontal="center"/>
      <protection/>
    </xf>
    <xf numFmtId="0" fontId="37" fillId="8" borderId="0" xfId="17" applyFont="1" applyFill="1" applyAlignment="1" applyProtection="1">
      <alignment horizontal="center"/>
      <protection locked="0"/>
    </xf>
    <xf numFmtId="0" fontId="37" fillId="0" borderId="0" xfId="18" applyFont="1" applyAlignment="1">
      <alignment horizontal="center"/>
      <protection/>
    </xf>
    <xf numFmtId="0" fontId="33" fillId="0" borderId="43" xfId="22" applyFont="1" applyBorder="1" applyAlignment="1">
      <alignment horizontal="center"/>
      <protection/>
    </xf>
    <xf numFmtId="0" fontId="35" fillId="0" borderId="13" xfId="22" applyFont="1" applyBorder="1" applyAlignment="1">
      <alignment horizontal="center"/>
      <protection/>
    </xf>
    <xf numFmtId="0" fontId="35" fillId="0" borderId="14" xfId="22" applyFont="1" applyBorder="1" applyAlignment="1">
      <alignment horizontal="center"/>
      <protection/>
    </xf>
    <xf numFmtId="0" fontId="32" fillId="0" borderId="0" xfId="22" applyAlignment="1">
      <alignment horizontal="center"/>
      <protection/>
    </xf>
    <xf numFmtId="0" fontId="33" fillId="0" borderId="43" xfId="21" applyFont="1" applyBorder="1" applyAlignment="1">
      <alignment horizontal="center"/>
      <protection/>
    </xf>
    <xf numFmtId="0" fontId="35" fillId="0" borderId="13" xfId="21" applyFont="1" applyBorder="1" applyAlignment="1">
      <alignment horizontal="center"/>
      <protection/>
    </xf>
    <xf numFmtId="0" fontId="35" fillId="0" borderId="14" xfId="21" applyFont="1" applyBorder="1" applyAlignment="1">
      <alignment horizontal="center"/>
      <protection/>
    </xf>
    <xf numFmtId="175" fontId="33" fillId="0" borderId="44" xfId="24" applyNumberFormat="1" applyFont="1" applyBorder="1" applyAlignment="1">
      <alignment horizontal="center"/>
      <protection/>
    </xf>
    <xf numFmtId="0" fontId="32" fillId="0" borderId="0" xfId="24" applyAlignment="1">
      <alignment horizontal="center"/>
      <protection/>
    </xf>
    <xf numFmtId="175" fontId="33" fillId="0" borderId="0" xfId="23" applyNumberFormat="1" applyFont="1" applyAlignment="1">
      <alignment horizontal="center"/>
      <protection/>
    </xf>
    <xf numFmtId="0" fontId="32" fillId="0" borderId="0" xfId="25" applyAlignment="1">
      <alignment horizontal="center"/>
      <protection/>
    </xf>
    <xf numFmtId="0" fontId="33" fillId="0" borderId="0" xfId="25" applyFont="1" applyAlignment="1">
      <alignment horizontal="center"/>
      <protection/>
    </xf>
    <xf numFmtId="0" fontId="37" fillId="0" borderId="0" xfId="25" applyFont="1" applyAlignment="1">
      <alignment horizontal="center"/>
      <protection/>
    </xf>
    <xf numFmtId="0" fontId="49" fillId="0" borderId="0" xfId="25" applyFont="1" applyAlignment="1">
      <alignment horizontal="center"/>
      <protection/>
    </xf>
    <xf numFmtId="0" fontId="50" fillId="0" borderId="0" xfId="25" applyFont="1" applyAlignment="1">
      <alignment horizontal="center"/>
      <protection/>
    </xf>
    <xf numFmtId="0" fontId="33" fillId="0" borderId="0" xfId="19" applyFont="1" applyAlignment="1">
      <alignment horizontal="center"/>
      <protection/>
    </xf>
    <xf numFmtId="0" fontId="33" fillId="0" borderId="4" xfId="19" applyFont="1" applyBorder="1" applyAlignment="1">
      <alignment horizontal="center"/>
      <protection/>
    </xf>
    <xf numFmtId="0" fontId="33" fillId="0" borderId="45" xfId="19" applyFont="1" applyBorder="1" applyAlignment="1">
      <alignment horizontal="center"/>
      <protection/>
    </xf>
    <xf numFmtId="0" fontId="33" fillId="0" borderId="46" xfId="19" applyFont="1" applyBorder="1" applyAlignment="1">
      <alignment horizontal="center"/>
      <protection/>
    </xf>
    <xf numFmtId="0" fontId="41" fillId="0" borderId="21" xfId="19" applyFont="1" applyBorder="1" applyAlignment="1">
      <alignment horizontal="center"/>
      <protection/>
    </xf>
    <xf numFmtId="0" fontId="41" fillId="0" borderId="0" xfId="19" applyFont="1" applyBorder="1" applyAlignment="1">
      <alignment horizontal="center"/>
      <protection/>
    </xf>
    <xf numFmtId="0" fontId="41" fillId="0" borderId="18" xfId="19" applyFont="1" applyBorder="1" applyAlignment="1">
      <alignment horizontal="center"/>
      <protection/>
    </xf>
    <xf numFmtId="0" fontId="56" fillId="0" borderId="22" xfId="19" applyFont="1" applyBorder="1" applyAlignment="1">
      <alignment horizontal="center"/>
      <protection/>
    </xf>
    <xf numFmtId="0" fontId="56" fillId="0" borderId="44" xfId="19" applyFont="1" applyBorder="1" applyAlignment="1">
      <alignment horizontal="center"/>
      <protection/>
    </xf>
    <xf numFmtId="0" fontId="12" fillId="3" borderId="47" xfId="0" applyFont="1" applyFill="1" applyBorder="1" applyAlignment="1">
      <alignment horizontal="left" vertical="center"/>
    </xf>
    <xf numFmtId="0" fontId="12" fillId="3" borderId="48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center"/>
    </xf>
    <xf numFmtId="165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4" borderId="0" xfId="0" applyFill="1" applyAlignment="1">
      <alignment horizontal="center"/>
    </xf>
    <xf numFmtId="0" fontId="37" fillId="0" borderId="0" xfId="20" applyFont="1" applyAlignment="1">
      <alignment horizontal="center"/>
      <protection/>
    </xf>
  </cellXfs>
  <cellStyles count="15">
    <cellStyle name="Normal" xfId="0"/>
    <cellStyle name="Currency" xfId="15"/>
    <cellStyle name="Currency [0]" xfId="16"/>
    <cellStyle name="Обычный_WORK2_2" xfId="17"/>
    <cellStyle name="Обычный_WORK3" xfId="18"/>
    <cellStyle name="Обычный_WORK6" xfId="19"/>
    <cellStyle name="Обычный_WORK7" xfId="20"/>
    <cellStyle name="Обычный_кафе1" xfId="21"/>
    <cellStyle name="Обычный_кафе2222" xfId="22"/>
    <cellStyle name="Обычный_население1" xfId="23"/>
    <cellStyle name="Обычный_население3333" xfId="24"/>
    <cellStyle name="Обычный_продажи5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1" u="none" baseline="0">
                <a:latin typeface="Times New Roman"/>
                <a:ea typeface="Times New Roman"/>
                <a:cs typeface="Times New Roman"/>
              </a:rPr>
              <a:t>графики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35"/>
          <c:w val="0.8945"/>
          <c:h val="0.8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формулы1!$D$3</c:f>
              <c:strCache>
                <c:ptCount val="1"/>
                <c:pt idx="0">
                  <c:v>y1=x^2-1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формулы1!$B$4:$B$24</c:f>
              <c:numCache/>
            </c:numRef>
          </c:xVal>
          <c:yVal>
            <c:numRef>
              <c:f>формулы1!$D$4:$D$24</c:f>
              <c:numCache/>
            </c:numRef>
          </c:yVal>
          <c:smooth val="1"/>
        </c:ser>
        <c:ser>
          <c:idx val="1"/>
          <c:order val="1"/>
          <c:tx>
            <c:strRef>
              <c:f>формулы1!$E$3</c:f>
              <c:strCache>
                <c:ptCount val="1"/>
                <c:pt idx="0">
                  <c:v>y2=x^2+1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формулы1!$B$4:$B$24</c:f>
              <c:numCache/>
            </c:numRef>
          </c:xVal>
          <c:yVal>
            <c:numRef>
              <c:f>формулы1!$E$4:$E$24</c:f>
              <c:numCache/>
            </c:numRef>
          </c:yVal>
          <c:smooth val="1"/>
        </c:ser>
        <c:ser>
          <c:idx val="2"/>
          <c:order val="2"/>
          <c:tx>
            <c:strRef>
              <c:f>формулы1!$F$3</c:f>
              <c:strCache>
                <c:ptCount val="1"/>
                <c:pt idx="0">
                  <c:v>y=k*(y1/y2)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формулы1!$B$4:$B$24</c:f>
              <c:numCache/>
            </c:numRef>
          </c:xVal>
          <c:yVal>
            <c:numRef>
              <c:f>формулы1!$F$4:$F$24</c:f>
              <c:numCache/>
            </c:numRef>
          </c:yVal>
          <c:smooth val="1"/>
        </c:ser>
        <c:axId val="49516455"/>
        <c:axId val="42994912"/>
      </c:scatterChart>
      <c:valAx>
        <c:axId val="49516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Times New Roman"/>
                    <a:ea typeface="Times New Roman"/>
                    <a:cs typeface="Times New Roman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5725"/>
              <c:y val="0.1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94912"/>
        <c:crosses val="autoZero"/>
        <c:crossBetween val="midCat"/>
        <c:dispUnits/>
      </c:valAx>
      <c:valAx>
        <c:axId val="42994912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127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16455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0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ПАДЕНИЕ С ЛЕСТНИЦЫ</a:t>
            </a:r>
          </a:p>
        </c:rich>
      </c:tx>
      <c:layout>
        <c:manualLayout>
          <c:xMode val="factor"/>
          <c:yMode val="factor"/>
          <c:x val="0.011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75"/>
          <c:w val="0.9815"/>
          <c:h val="0.9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'лестница,монеты'!$D$35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'лестница,монеты'!$C$36:$C$55</c:f>
              <c:numCache/>
            </c:numRef>
          </c:xVal>
          <c:yVal>
            <c:numRef>
              <c:f>'лестница,монеты'!$D$36:$D$55</c:f>
              <c:numCache/>
            </c:numRef>
          </c:yVal>
          <c:smooth val="1"/>
        </c:ser>
        <c:axId val="22781175"/>
        <c:axId val="3703984"/>
      </c:scatterChart>
      <c:val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03984"/>
        <c:crosses val="autoZero"/>
        <c:crossBetween val="midCat"/>
        <c:dispUnits/>
      </c:valAx>
      <c:valAx>
        <c:axId val="37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781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социальная структура и занятия населения Москвы на 1897 год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2975"/>
          <c:y val="0.5185"/>
          <c:w val="0.3895"/>
          <c:h val="0.269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6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1"/>
            <c:explosion val="97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2"/>
            <c:explosion val="55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explosion val="5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_(* #,##0.0_);_(* \(#,##0.0\);_(* &quot;-&quot;??_);_(@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_(* #,##0.0_);_(* \(#,##0.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_(* #,##0.0_);_(* \(#,##0.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_(* #,##0.0_);_(* \(#,##0.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_(* #,##0.0_);_(* \(#,##0.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_(* #,##0.0_);_(* \(#,##0.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_(* #,##0.0_);_(* \(#,##0.0\);_(* &quot;-&quot;??_);_(@_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(* #,##0.0_);_(* \(#,##0.0\);_(* &quot;-&quot;??_);_(@_)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диаграммы!$B$4:$B$10</c:f>
              <c:strCache/>
            </c:strRef>
          </c:cat>
          <c:val>
            <c:numRef>
              <c:f>диаграммы!$C$4:$C$10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254"/>
          <c:w val="0.33875"/>
          <c:h val="0.746"/>
        </c:manualLayout>
      </c:layout>
      <c:overlay val="0"/>
      <c:txPr>
        <a:bodyPr vert="horz" rot="0"/>
        <a:lstStyle/>
        <a:p>
          <a:pPr>
            <a:defRPr lang="en-US" cap="none" sz="1000" b="1" i="1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социальная структура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диаграммы!$C$2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диаграммы!$B$3:$B$11</c:f>
              <c:strCache/>
            </c:strRef>
          </c:cat>
          <c:val>
            <c:numRef>
              <c:f>диаграммы!$C$3:$C$11</c:f>
              <c:numCache/>
            </c:numRef>
          </c:val>
          <c:smooth val="0"/>
        </c:ser>
        <c:ser>
          <c:idx val="1"/>
          <c:order val="1"/>
          <c:tx>
            <c:strRef>
              <c:f>диаграммы!$D$2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диаграммы!$B$3:$B$11</c:f>
              <c:strCache/>
            </c:strRef>
          </c:cat>
          <c:val>
            <c:numRef>
              <c:f>диаграммы!$D$3:$D$11</c:f>
              <c:numCache/>
            </c:numRef>
          </c:val>
          <c:smooth val="0"/>
        </c:ser>
        <c:marker val="1"/>
        <c:axId val="51409889"/>
        <c:axId val="60035818"/>
      </c:line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4020000"/>
          <a:lstStyle/>
          <a:p>
            <a:pPr>
              <a:defRPr lang="en-US" cap="none" sz="800" b="0" i="1" u="none" baseline="0"/>
            </a:pPr>
          </a:p>
        </c:txPr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794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диаграммы!$A$1:$A$11</c:f>
              <c:numCache/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диаграммы!$B$1:$B$11</c:f>
              <c:numCache/>
            </c:numRef>
          </c:val>
          <c:shape val="cylinder"/>
        </c:ser>
        <c:ser>
          <c:idx val="2"/>
          <c:order val="2"/>
          <c:spPr>
            <a:pattFill prst="dkVert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диаграммы!$C$1:$C$11</c:f>
              <c:numCache/>
            </c:numRef>
          </c:val>
          <c:shape val="cylinder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диаграммы!$D$1:$D$11</c:f>
              <c:numCache/>
            </c:numRef>
          </c:val>
          <c:shape val="cylinder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диаграммы!$E$1:$E$11</c:f>
              <c:numCache/>
            </c:numRef>
          </c:val>
          <c:shape val="cylinder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диаграммы!$F$1:$F$11</c:f>
              <c:numCache/>
            </c:numRef>
          </c:val>
          <c:shape val="cylinder"/>
        </c:ser>
        <c:shape val="cylinder"/>
        <c:axId val="3451451"/>
        <c:axId val="31063060"/>
      </c:bar3D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16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зависимость количества посетителей от входной платы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"/>
          <c:y val="0.0755"/>
          <c:w val="0.63175"/>
          <c:h val="0.878"/>
        </c:manualLayout>
      </c:layout>
      <c:scatterChart>
        <c:scatterStyle val="smooth"/>
        <c:varyColors val="0"/>
        <c:ser>
          <c:idx val="0"/>
          <c:order val="0"/>
          <c:tx>
            <c:strRef>
              <c:f>кафе2!$D$2:$D$3</c:f>
              <c:strCache>
                <c:ptCount val="1"/>
                <c:pt idx="0">
                  <c:v>количество посетителей экспериментально Р(х)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8080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poly"/>
            <c:order val="2"/>
            <c:intercept val="2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General"/>
            </c:trendlineLbl>
          </c:trendline>
          <c:xVal>
            <c:numRef>
              <c:f>кафе2!$C$4:$C$10</c:f>
              <c:numCache/>
            </c:numRef>
          </c:xVal>
          <c:yVal>
            <c:numRef>
              <c:f>кафе2!$D$4:$D$10</c:f>
              <c:numCache/>
            </c:numRef>
          </c:yVal>
          <c:smooth val="1"/>
        </c:ser>
        <c:axId val="11132085"/>
        <c:axId val="33079902"/>
      </c:scatterChart>
      <c:valAx>
        <c:axId val="1113208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входная плата в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079902"/>
        <c:crosses val="autoZero"/>
        <c:crossBetween val="midCat"/>
        <c:dispUnits/>
      </c:valAx>
      <c:valAx>
        <c:axId val="33079902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количество посетителей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32085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1395"/>
          <c:w val="0.20125"/>
          <c:h val="0.42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/>
              <a:t>численность населения</a:t>
            </a:r>
          </a:p>
        </c:rich>
      </c:tx>
      <c:layout>
        <c:manualLayout>
          <c:xMode val="factor"/>
          <c:yMode val="factor"/>
          <c:x val="-0.0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9375"/>
          <c:w val="0.83425"/>
          <c:h val="0.77475"/>
        </c:manualLayout>
      </c:layout>
      <c:scatterChart>
        <c:scatterStyle val="smooth"/>
        <c:varyColors val="0"/>
        <c:ser>
          <c:idx val="0"/>
          <c:order val="0"/>
          <c:tx>
            <c:strRef>
              <c:f>население2!$D$2</c:f>
              <c:strCache>
                <c:ptCount val="1"/>
                <c:pt idx="0">
                  <c:v>численность статистическая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numRef>
              <c:f>население2!$C$3:$C$11</c:f>
              <c:numCache/>
            </c:numRef>
          </c:xVal>
          <c:yVal>
            <c:numRef>
              <c:f>население2!$D$3:$D$11</c:f>
              <c:numCache/>
            </c:numRef>
          </c:yVal>
          <c:smooth val="1"/>
        </c:ser>
        <c:axId val="29283663"/>
        <c:axId val="62226376"/>
      </c:scatterChart>
      <c:valAx>
        <c:axId val="2928366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год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226376"/>
        <c:crosses val="autoZero"/>
        <c:crossBetween val="midCat"/>
        <c:dispUnits/>
        <c:majorUnit val="5"/>
        <c:minorUnit val="1"/>
      </c:valAx>
      <c:valAx>
        <c:axId val="62226376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28366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"/>
          <c:w val="0.25075"/>
          <c:h val="0.1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 экспоненциальная тенденция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03"/>
          <c:w val="0.94"/>
          <c:h val="0.73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forward val="7"/>
            <c:dispEq val="1"/>
            <c:dispRSqr val="0"/>
            <c:trendlineLbl>
              <c:numFmt formatCode="General"/>
            </c:trendlineLbl>
          </c:trendline>
          <c:xVal>
            <c:numRef>
              <c:f>продажи!$A$9:$F$9</c:f>
              <c:numCache/>
            </c:numRef>
          </c:xVal>
          <c:yVal>
            <c:numRef>
              <c:f>продажи!$A$10:$F$10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продажи!$A$9:$F$9</c:f>
              <c:numCache/>
            </c:numRef>
          </c:xVal>
          <c:yVal>
            <c:numRef>
              <c:f>продажи!$A$23:$L$23</c:f>
              <c:numCache/>
            </c:numRef>
          </c:yVal>
          <c:smooth val="1"/>
        </c:ser>
        <c:axId val="23166473"/>
        <c:axId val="7171666"/>
      </c:scatterChart>
      <c:valAx>
        <c:axId val="23166473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месяцы</a:t>
                </a:r>
              </a:p>
            </c:rich>
          </c:tx>
          <c:layout>
            <c:manualLayout>
              <c:xMode val="factor"/>
              <c:yMode val="factor"/>
              <c:x val="0.019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71666"/>
        <c:crosses val="autoZero"/>
        <c:crossBetween val="midCat"/>
        <c:dispUnits/>
        <c:majorUnit val="1"/>
      </c:valAx>
      <c:valAx>
        <c:axId val="717166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продажи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16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 экспоненциальная тенденция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03"/>
          <c:w val="0.94"/>
          <c:h val="0.73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forward val="7"/>
            <c:dispEq val="1"/>
            <c:dispRSqr val="0"/>
            <c:trendlineLbl>
              <c:numFmt formatCode="General"/>
            </c:trendlineLbl>
          </c:trendline>
          <c:xVal>
            <c:numRef>
              <c:f>продажи1!$A$4:$F$4</c:f>
              <c:numCache/>
            </c:numRef>
          </c:xVal>
          <c:yVal>
            <c:numRef>
              <c:f>продажи1!$A$5:$F$5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продажи1!$A$4:$F$4</c:f>
              <c:numCache/>
            </c:numRef>
          </c:xVal>
          <c:yVal>
            <c:numRef>
              <c:f>продажи1!$A$18:$L$18</c:f>
              <c:numCache/>
            </c:numRef>
          </c:yVal>
          <c:smooth val="1"/>
        </c:ser>
        <c:axId val="64544995"/>
        <c:axId val="44034044"/>
      </c:scatterChart>
      <c:valAx>
        <c:axId val="6454499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месяцы</a:t>
                </a:r>
              </a:p>
            </c:rich>
          </c:tx>
          <c:layout>
            <c:manualLayout>
              <c:xMode val="factor"/>
              <c:yMode val="factor"/>
              <c:x val="0.0197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34044"/>
        <c:crosses val="autoZero"/>
        <c:crossBetween val="midCat"/>
        <c:dispUnits/>
        <c:majorUnit val="1"/>
      </c:valAx>
      <c:valAx>
        <c:axId val="4403404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продажи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4544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Times New Roman"/>
                <a:ea typeface="Times New Roman"/>
                <a:cs typeface="Times New Roman"/>
              </a:rPr>
              <a:t>биоритмы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325"/>
          <c:w val="0.85025"/>
          <c:h val="0.70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'биоритмы,квадр.уравнения'!$B$36:$B$63</c:f>
              <c:strCache/>
            </c:strRef>
          </c:xVal>
          <c:yVal>
            <c:numRef>
              <c:f>'биоритмы,квадр.уравнения'!$C$36:$C$63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'биоритмы,квадр.уравнения'!$B$36:$B$63</c:f>
              <c:strCache/>
            </c:strRef>
          </c:xVal>
          <c:yVal>
            <c:numRef>
              <c:f>'биоритмы,квадр.уравнения'!$D$36:$D$63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'биоритмы,квадр.уравнения'!$B$36:$B$63</c:f>
              <c:strCache/>
            </c:strRef>
          </c:xVal>
          <c:yVal>
            <c:numRef>
              <c:f>'биоритмы,квадр.уравнения'!$E$36:$E$63</c:f>
              <c:numCache/>
            </c:numRef>
          </c:yVal>
          <c:smooth val="1"/>
        </c:ser>
        <c:axId val="60762077"/>
        <c:axId val="9987782"/>
      </c:scatterChart>
      <c:valAx>
        <c:axId val="6076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Times New Roman"/>
                    <a:ea typeface="Times New Roman"/>
                    <a:cs typeface="Times New Roman"/>
                  </a:rPr>
                  <a:t>дата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987782"/>
        <c:crosses val="autoZero"/>
        <c:crossBetween val="midCat"/>
        <c:dispUnits/>
        <c:majorUnit val="2"/>
      </c:valAx>
      <c:valAx>
        <c:axId val="9987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762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19050</xdr:rowOff>
    </xdr:from>
    <xdr:to>
      <xdr:col>15</xdr:col>
      <xdr:colOff>457200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04800" y="5476875"/>
        <a:ext cx="100393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</cdr:x>
      <cdr:y>0.15225</cdr:y>
    </cdr:from>
    <cdr:to>
      <cdr:x>0.97425</cdr:x>
      <cdr:y>0.2445</cdr:y>
    </cdr:to>
    <cdr:sp>
      <cdr:nvSpPr>
        <cdr:cNvPr id="1" name="Rectangle 2"/>
        <cdr:cNvSpPr>
          <a:spLocks/>
        </cdr:cNvSpPr>
      </cdr:nvSpPr>
      <cdr:spPr>
        <a:xfrm>
          <a:off x="10963275" y="571500"/>
          <a:ext cx="876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0.272</cdr:y>
    </cdr:from>
    <cdr:to>
      <cdr:x>0.97425</cdr:x>
      <cdr:y>0.36375</cdr:y>
    </cdr:to>
    <cdr:sp>
      <cdr:nvSpPr>
        <cdr:cNvPr id="2" name="Rectangle 3"/>
        <cdr:cNvSpPr>
          <a:spLocks/>
        </cdr:cNvSpPr>
      </cdr:nvSpPr>
      <cdr:spPr>
        <a:xfrm>
          <a:off x="10963275" y="1019175"/>
          <a:ext cx="876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0.4025</cdr:y>
    </cdr:from>
    <cdr:to>
      <cdr:x>0.97425</cdr:x>
      <cdr:y>0.495</cdr:y>
    </cdr:to>
    <cdr:sp>
      <cdr:nvSpPr>
        <cdr:cNvPr id="3" name="Rectangle 4"/>
        <cdr:cNvSpPr>
          <a:spLocks/>
        </cdr:cNvSpPr>
      </cdr:nvSpPr>
      <cdr:spPr>
        <a:xfrm>
          <a:off x="10963275" y="1504950"/>
          <a:ext cx="876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0.177</cdr:y>
    </cdr:from>
    <cdr:to>
      <cdr:x>0.9935</cdr:x>
      <cdr:y>0.23525</cdr:y>
    </cdr:to>
    <cdr:sp>
      <cdr:nvSpPr>
        <cdr:cNvPr id="4" name="TextBox 5"/>
        <cdr:cNvSpPr txBox="1">
          <a:spLocks noChangeArrowheads="1"/>
        </cdr:cNvSpPr>
      </cdr:nvSpPr>
      <cdr:spPr>
        <a:xfrm>
          <a:off x="10963275" y="657225"/>
          <a:ext cx="1114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  интелл</a:t>
          </a:r>
        </a:p>
      </cdr:txBody>
    </cdr:sp>
  </cdr:relSizeAnchor>
  <cdr:relSizeAnchor xmlns:cdr="http://schemas.openxmlformats.org/drawingml/2006/chartDrawing">
    <cdr:from>
      <cdr:x>0.92475</cdr:x>
      <cdr:y>0.29825</cdr:y>
    </cdr:from>
    <cdr:to>
      <cdr:x>0.9865</cdr:x>
      <cdr:y>0.3665</cdr:y>
    </cdr:to>
    <cdr:sp>
      <cdr:nvSpPr>
        <cdr:cNvPr id="5" name="TextBox 6"/>
        <cdr:cNvSpPr txBox="1">
          <a:spLocks noChangeArrowheads="1"/>
        </cdr:cNvSpPr>
      </cdr:nvSpPr>
      <cdr:spPr>
        <a:xfrm>
          <a:off x="11239500" y="1114425"/>
          <a:ext cx="752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эмоцион</a:t>
          </a:r>
          <a:r>
            <a:rPr lang="en-US" cap="none" sz="2075" b="0" i="0" u="none" baseline="0">
              <a:latin typeface="Times New Roman"/>
              <a:ea typeface="Times New Roman"/>
              <a:cs typeface="Times New Roman"/>
            </a:rPr>
            <a:t>ион</a:t>
          </a:r>
        </a:p>
      </cdr:txBody>
    </cdr:sp>
  </cdr:relSizeAnchor>
  <cdr:relSizeAnchor xmlns:cdr="http://schemas.openxmlformats.org/drawingml/2006/chartDrawing">
    <cdr:from>
      <cdr:x>0.9285</cdr:x>
      <cdr:y>0.41225</cdr:y>
    </cdr:from>
    <cdr:to>
      <cdr:x>0.97075</cdr:x>
      <cdr:y>0.50075</cdr:y>
    </cdr:to>
    <cdr:sp>
      <cdr:nvSpPr>
        <cdr:cNvPr id="6" name="TextBox 7"/>
        <cdr:cNvSpPr txBox="1">
          <a:spLocks noChangeArrowheads="1"/>
        </cdr:cNvSpPr>
      </cdr:nvSpPr>
      <cdr:spPr>
        <a:xfrm>
          <a:off x="11287125" y="1543050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физ</a:t>
          </a:r>
        </a:p>
      </cdr:txBody>
    </cdr:sp>
  </cdr:relSizeAnchor>
  <cdr:relSizeAnchor xmlns:cdr="http://schemas.openxmlformats.org/drawingml/2006/chartDrawing">
    <cdr:from>
      <cdr:x>0.91675</cdr:x>
      <cdr:y>0.438</cdr:y>
    </cdr:from>
    <cdr:to>
      <cdr:x>0.924</cdr:x>
      <cdr:y>0.4635</cdr:y>
    </cdr:to>
    <cdr:sp>
      <cdr:nvSpPr>
        <cdr:cNvPr id="7" name="AutoShape 8"/>
        <cdr:cNvSpPr>
          <a:spLocks/>
        </cdr:cNvSpPr>
      </cdr:nvSpPr>
      <cdr:spPr>
        <a:xfrm>
          <a:off x="11144250" y="1647825"/>
          <a:ext cx="85725" cy="95250"/>
        </a:xfrm>
        <a:prstGeom prst="star8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0.301</cdr:y>
    </cdr:from>
    <cdr:to>
      <cdr:x>0.918</cdr:x>
      <cdr:y>0.32775</cdr:y>
    </cdr:to>
    <cdr:sp>
      <cdr:nvSpPr>
        <cdr:cNvPr id="8" name="AutoShape 9"/>
        <cdr:cNvSpPr>
          <a:spLocks/>
        </cdr:cNvSpPr>
      </cdr:nvSpPr>
      <cdr:spPr>
        <a:xfrm>
          <a:off x="11077575" y="1123950"/>
          <a:ext cx="76200" cy="104775"/>
        </a:xfrm>
        <a:prstGeom prst="star8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0.9115</cdr:x>
      <cdr:y>0.1895</cdr:y>
    </cdr:from>
    <cdr:to>
      <cdr:x>0.918</cdr:x>
      <cdr:y>0.213</cdr:y>
    </cdr:to>
    <cdr:sp>
      <cdr:nvSpPr>
        <cdr:cNvPr id="9" name="AutoShape 10"/>
        <cdr:cNvSpPr>
          <a:spLocks/>
        </cdr:cNvSpPr>
      </cdr:nvSpPr>
      <cdr:spPr>
        <a:xfrm>
          <a:off x="11077575" y="704850"/>
          <a:ext cx="76200" cy="85725"/>
        </a:xfrm>
        <a:prstGeom prst="star8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6</xdr:col>
      <xdr:colOff>695325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52450"/>
          <a:ext cx="5676900" cy="238125"/>
        </a:xfrm>
        <a:prstGeom prst="rect">
          <a:avLst/>
        </a:prstGeom>
        <a:solidFill>
          <a:srgbClr val="FFFFFF"/>
        </a:solidFill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ах</a:t>
          </a:r>
          <a:r>
            <a:rPr lang="en-US" cap="none" sz="1000" b="0" i="1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+вх + с=0 -квадратное уравнение d=b</a:t>
          </a:r>
          <a:r>
            <a:rPr lang="en-US" cap="none" sz="1000" b="0" i="1" u="none" baseline="3000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-4ac ,если d&lt;0 , то корней нет, иначе </a:t>
          </a:r>
        </a:p>
      </xdr:txBody>
    </xdr:sp>
    <xdr:clientData/>
  </xdr:twoCellAnchor>
  <xdr:twoCellAnchor>
    <xdr:from>
      <xdr:col>1</xdr:col>
      <xdr:colOff>0</xdr:colOff>
      <xdr:row>5</xdr:row>
      <xdr:rowOff>104775</xdr:rowOff>
    </xdr:from>
    <xdr:to>
      <xdr:col>1</xdr:col>
      <xdr:colOff>762000</xdr:colOff>
      <xdr:row>6</xdr:row>
      <xdr:rowOff>104775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33400" y="914400"/>
          <a:ext cx="762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22</xdr:row>
      <xdr:rowOff>123825</xdr:rowOff>
    </xdr:from>
    <xdr:to>
      <xdr:col>4</xdr:col>
      <xdr:colOff>619125</xdr:colOff>
      <xdr:row>26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90550" y="3781425"/>
          <a:ext cx="3228975" cy="561975"/>
        </a:xfrm>
        <a:prstGeom prst="rect">
          <a:avLst/>
        </a:prstGeom>
        <a:solidFill>
          <a:srgbClr val="FFFFFF"/>
        </a:solidFill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Период физического цикла: 23 дня.
Период эмоционального цикла: 28 дня.
Период  интеллектуального цикла: 33 дня.</a:t>
          </a:r>
        </a:p>
      </xdr:txBody>
    </xdr:sp>
    <xdr:clientData/>
  </xdr:twoCellAnchor>
  <xdr:twoCellAnchor>
    <xdr:from>
      <xdr:col>5</xdr:col>
      <xdr:colOff>95250</xdr:colOff>
      <xdr:row>21</xdr:row>
      <xdr:rowOff>114300</xdr:rowOff>
    </xdr:from>
    <xdr:to>
      <xdr:col>7</xdr:col>
      <xdr:colOff>485775</xdr:colOff>
      <xdr:row>27</xdr:row>
      <xdr:rowOff>95250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4371975" y="3609975"/>
          <a:ext cx="1800225" cy="952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247650</xdr:colOff>
      <xdr:row>67</xdr:row>
      <xdr:rowOff>95250</xdr:rowOff>
    </xdr:from>
    <xdr:to>
      <xdr:col>19</xdr:col>
      <xdr:colOff>323850</xdr:colOff>
      <xdr:row>90</xdr:row>
      <xdr:rowOff>133350</xdr:rowOff>
    </xdr:to>
    <xdr:graphicFrame>
      <xdr:nvGraphicFramePr>
        <xdr:cNvPr id="5" name="Chart 15"/>
        <xdr:cNvGraphicFramePr/>
      </xdr:nvGraphicFramePr>
      <xdr:xfrm>
        <a:off x="247650" y="11858625"/>
        <a:ext cx="121634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47625</xdr:rowOff>
    </xdr:from>
    <xdr:to>
      <xdr:col>8</xdr:col>
      <xdr:colOff>38100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300" y="371475"/>
          <a:ext cx="39528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падение с лестницы</a:t>
          </a:r>
        </a:p>
      </xdr:txBody>
    </xdr:sp>
    <xdr:clientData/>
  </xdr:twoCellAnchor>
  <xdr:twoCellAnchor>
    <xdr:from>
      <xdr:col>1</xdr:col>
      <xdr:colOff>371475</xdr:colOff>
      <xdr:row>0</xdr:row>
      <xdr:rowOff>47625</xdr:rowOff>
    </xdr:from>
    <xdr:to>
      <xdr:col>7</xdr:col>
      <xdr:colOff>133350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47625"/>
          <a:ext cx="3057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задача № 3</a:t>
          </a:r>
        </a:p>
      </xdr:txBody>
    </xdr:sp>
    <xdr:clientData/>
  </xdr:twoCellAnchor>
  <xdr:twoCellAnchor>
    <xdr:from>
      <xdr:col>0</xdr:col>
      <xdr:colOff>76200</xdr:colOff>
      <xdr:row>5</xdr:row>
      <xdr:rowOff>133350</xdr:rowOff>
    </xdr:from>
    <xdr:to>
      <xdr:col>8</xdr:col>
      <xdr:colOff>381000</xdr:colOff>
      <xdr:row>11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942975"/>
          <a:ext cx="47148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Электрик Петров приставил лестницу длиной L к стене.Лестница имеет 10 ступенек.
В это время концы лестницы начали скользить вдоль стены и пола.Провести исследование, по какой кривой будет падать Петров в зависимости от того, на какой ступеньке стоит.</a:t>
          </a:r>
        </a:p>
      </xdr:txBody>
    </xdr:sp>
    <xdr:clientData/>
  </xdr:twoCellAnchor>
  <xdr:twoCellAnchor>
    <xdr:from>
      <xdr:col>0</xdr:col>
      <xdr:colOff>466725</xdr:colOff>
      <xdr:row>12</xdr:row>
      <xdr:rowOff>38100</xdr:rowOff>
    </xdr:from>
    <xdr:to>
      <xdr:col>0</xdr:col>
      <xdr:colOff>466725</xdr:colOff>
      <xdr:row>16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466725" y="19812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95250</xdr:rowOff>
    </xdr:from>
    <xdr:to>
      <xdr:col>1</xdr:col>
      <xdr:colOff>457200</xdr:colOff>
      <xdr:row>16</xdr:row>
      <xdr:rowOff>95250</xdr:rowOff>
    </xdr:to>
    <xdr:sp>
      <xdr:nvSpPr>
        <xdr:cNvPr id="5" name="Line 5"/>
        <xdr:cNvSpPr>
          <a:spLocks/>
        </xdr:cNvSpPr>
      </xdr:nvSpPr>
      <xdr:spPr>
        <a:xfrm>
          <a:off x="476250" y="2686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12</xdr:row>
      <xdr:rowOff>47625</xdr:rowOff>
    </xdr:from>
    <xdr:to>
      <xdr:col>1</xdr:col>
      <xdr:colOff>466725</xdr:colOff>
      <xdr:row>16</xdr:row>
      <xdr:rowOff>85725</xdr:rowOff>
    </xdr:to>
    <xdr:sp>
      <xdr:nvSpPr>
        <xdr:cNvPr id="6" name="Line 6"/>
        <xdr:cNvSpPr>
          <a:spLocks/>
        </xdr:cNvSpPr>
      </xdr:nvSpPr>
      <xdr:spPr>
        <a:xfrm>
          <a:off x="466725" y="1990725"/>
          <a:ext cx="581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28575</xdr:rowOff>
    </xdr:from>
    <xdr:to>
      <xdr:col>1</xdr:col>
      <xdr:colOff>161925</xdr:colOff>
      <xdr:row>16</xdr:row>
      <xdr:rowOff>85725</xdr:rowOff>
    </xdr:to>
    <xdr:sp>
      <xdr:nvSpPr>
        <xdr:cNvPr id="7" name="Line 7"/>
        <xdr:cNvSpPr>
          <a:spLocks/>
        </xdr:cNvSpPr>
      </xdr:nvSpPr>
      <xdr:spPr>
        <a:xfrm>
          <a:off x="742950" y="2295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14</xdr:row>
      <xdr:rowOff>47625</xdr:rowOff>
    </xdr:from>
    <xdr:to>
      <xdr:col>1</xdr:col>
      <xdr:colOff>228600</xdr:colOff>
      <xdr:row>14</xdr:row>
      <xdr:rowOff>47625</xdr:rowOff>
    </xdr:to>
    <xdr:sp>
      <xdr:nvSpPr>
        <xdr:cNvPr id="8" name="Line 8"/>
        <xdr:cNvSpPr>
          <a:spLocks/>
        </xdr:cNvSpPr>
      </xdr:nvSpPr>
      <xdr:spPr>
        <a:xfrm flipV="1">
          <a:off x="466725" y="2314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11</xdr:row>
      <xdr:rowOff>142875</xdr:rowOff>
    </xdr:from>
    <xdr:to>
      <xdr:col>1</xdr:col>
      <xdr:colOff>19050</xdr:colOff>
      <xdr:row>12</xdr:row>
      <xdr:rowOff>47625</xdr:rowOff>
    </xdr:to>
    <xdr:sp>
      <xdr:nvSpPr>
        <xdr:cNvPr id="9" name="Line 9"/>
        <xdr:cNvSpPr>
          <a:spLocks/>
        </xdr:cNvSpPr>
      </xdr:nvSpPr>
      <xdr:spPr>
        <a:xfrm flipV="1">
          <a:off x="466725" y="1924050"/>
          <a:ext cx="1333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15</xdr:row>
      <xdr:rowOff>142875</xdr:rowOff>
    </xdr:from>
    <xdr:to>
      <xdr:col>2</xdr:col>
      <xdr:colOff>28575</xdr:colOff>
      <xdr:row>16</xdr:row>
      <xdr:rowOff>66675</xdr:rowOff>
    </xdr:to>
    <xdr:sp>
      <xdr:nvSpPr>
        <xdr:cNvPr id="10" name="Line 10"/>
        <xdr:cNvSpPr>
          <a:spLocks/>
        </xdr:cNvSpPr>
      </xdr:nvSpPr>
      <xdr:spPr>
        <a:xfrm flipV="1">
          <a:off x="1047750" y="257175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15</xdr:row>
      <xdr:rowOff>28575</xdr:rowOff>
    </xdr:from>
    <xdr:to>
      <xdr:col>2</xdr:col>
      <xdr:colOff>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028700" y="245745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9525</xdr:rowOff>
    </xdr:from>
    <xdr:to>
      <xdr:col>1</xdr:col>
      <xdr:colOff>152400</xdr:colOff>
      <xdr:row>12</xdr:row>
      <xdr:rowOff>142875</xdr:rowOff>
    </xdr:to>
    <xdr:sp>
      <xdr:nvSpPr>
        <xdr:cNvPr id="12" name="Line 12"/>
        <xdr:cNvSpPr>
          <a:spLocks/>
        </xdr:cNvSpPr>
      </xdr:nvSpPr>
      <xdr:spPr>
        <a:xfrm flipH="1" flipV="1">
          <a:off x="609600" y="19526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12</xdr:row>
      <xdr:rowOff>133350</xdr:rowOff>
    </xdr:from>
    <xdr:to>
      <xdr:col>1</xdr:col>
      <xdr:colOff>476250</xdr:colOff>
      <xdr:row>13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85825" y="207645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L</a:t>
          </a:r>
        </a:p>
      </xdr:txBody>
    </xdr:sp>
    <xdr:clientData/>
  </xdr:twoCellAnchor>
  <xdr:twoCellAnchor>
    <xdr:from>
      <xdr:col>0</xdr:col>
      <xdr:colOff>266700</xdr:colOff>
      <xdr:row>14</xdr:row>
      <xdr:rowOff>57150</xdr:rowOff>
    </xdr:from>
    <xdr:to>
      <xdr:col>0</xdr:col>
      <xdr:colOff>419100</xdr:colOff>
      <xdr:row>15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66700" y="2324100"/>
          <a:ext cx="152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y</a:t>
          </a:r>
        </a:p>
      </xdr:txBody>
    </xdr:sp>
    <xdr:clientData/>
  </xdr:twoCellAnchor>
  <xdr:twoCellAnchor>
    <xdr:from>
      <xdr:col>1</xdr:col>
      <xdr:colOff>0</xdr:colOff>
      <xdr:row>15</xdr:row>
      <xdr:rowOff>47625</xdr:rowOff>
    </xdr:from>
    <xdr:to>
      <xdr:col>1</xdr:col>
      <xdr:colOff>123825</xdr:colOff>
      <xdr:row>16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81025" y="2476500"/>
          <a:ext cx="123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0</xdr:col>
      <xdr:colOff>266700</xdr:colOff>
      <xdr:row>11</xdr:row>
      <xdr:rowOff>123825</xdr:rowOff>
    </xdr:from>
    <xdr:to>
      <xdr:col>0</xdr:col>
      <xdr:colOff>409575</xdr:colOff>
      <xdr:row>13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66700" y="1905000"/>
          <a:ext cx="142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A</a:t>
          </a:r>
        </a:p>
      </xdr:txBody>
    </xdr:sp>
    <xdr:clientData/>
  </xdr:twoCellAnchor>
  <xdr:twoCellAnchor>
    <xdr:from>
      <xdr:col>1</xdr:col>
      <xdr:colOff>161925</xdr:colOff>
      <xdr:row>13</xdr:row>
      <xdr:rowOff>85725</xdr:rowOff>
    </xdr:from>
    <xdr:to>
      <xdr:col>1</xdr:col>
      <xdr:colOff>342900</xdr:colOff>
      <xdr:row>14</xdr:row>
      <xdr:rowOff>133350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42950" y="2190750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</a:t>
          </a:r>
        </a:p>
      </xdr:txBody>
    </xdr:sp>
    <xdr:clientData/>
  </xdr:twoCellAnchor>
  <xdr:twoCellAnchor>
    <xdr:from>
      <xdr:col>1</xdr:col>
      <xdr:colOff>428625</xdr:colOff>
      <xdr:row>16</xdr:row>
      <xdr:rowOff>104775</xdr:rowOff>
    </xdr:from>
    <xdr:to>
      <xdr:col>2</xdr:col>
      <xdr:colOff>47625</xdr:colOff>
      <xdr:row>17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009650" y="26955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B</a:t>
          </a:r>
        </a:p>
      </xdr:txBody>
    </xdr:sp>
    <xdr:clientData/>
  </xdr:twoCellAnchor>
  <xdr:twoCellAnchor>
    <xdr:from>
      <xdr:col>0</xdr:col>
      <xdr:colOff>314325</xdr:colOff>
      <xdr:row>16</xdr:row>
      <xdr:rowOff>104775</xdr:rowOff>
    </xdr:from>
    <xdr:to>
      <xdr:col>0</xdr:col>
      <xdr:colOff>476250</xdr:colOff>
      <xdr:row>17</xdr:row>
      <xdr:rowOff>123825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314325" y="2695575"/>
          <a:ext cx="161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</a:t>
          </a:r>
        </a:p>
      </xdr:txBody>
    </xdr:sp>
    <xdr:clientData/>
  </xdr:twoCellAnchor>
  <xdr:twoCellAnchor>
    <xdr:from>
      <xdr:col>1</xdr:col>
      <xdr:colOff>95250</xdr:colOff>
      <xdr:row>16</xdr:row>
      <xdr:rowOff>123825</xdr:rowOff>
    </xdr:from>
    <xdr:to>
      <xdr:col>1</xdr:col>
      <xdr:colOff>266700</xdr:colOff>
      <xdr:row>17</xdr:row>
      <xdr:rowOff>152400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676275" y="27146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D</a:t>
          </a:r>
        </a:p>
      </xdr:txBody>
    </xdr:sp>
    <xdr:clientData/>
  </xdr:twoCellAnchor>
  <xdr:twoCellAnchor>
    <xdr:from>
      <xdr:col>4</xdr:col>
      <xdr:colOff>152400</xdr:colOff>
      <xdr:row>11</xdr:row>
      <xdr:rowOff>85725</xdr:rowOff>
    </xdr:from>
    <xdr:to>
      <xdr:col>7</xdr:col>
      <xdr:colOff>409575</xdr:colOff>
      <xdr:row>16</xdr:row>
      <xdr:rowOff>95250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2400300" y="1866900"/>
          <a:ext cx="18859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L= длина лестницы
k=номер ступеньки
N=количество ступенек
ОА/DC=OB/DB=AB/CB из подобия треугольников
</a:t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8</xdr:col>
      <xdr:colOff>495300</xdr:colOff>
      <xdr:row>55</xdr:row>
      <xdr:rowOff>9525</xdr:rowOff>
    </xdr:to>
    <xdr:graphicFrame>
      <xdr:nvGraphicFramePr>
        <xdr:cNvPr id="22" name="Chart 25"/>
        <xdr:cNvGraphicFramePr/>
      </xdr:nvGraphicFramePr>
      <xdr:xfrm>
        <a:off x="2257425" y="4533900"/>
        <a:ext cx="26479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62</xdr:row>
      <xdr:rowOff>38100</xdr:rowOff>
    </xdr:from>
    <xdr:to>
      <xdr:col>9</xdr:col>
      <xdr:colOff>104775</xdr:colOff>
      <xdr:row>68</xdr:row>
      <xdr:rowOff>104775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28575" y="10077450"/>
          <a:ext cx="5019675" cy="1057275"/>
        </a:xfrm>
        <a:prstGeom prst="rect">
          <a:avLst/>
        </a:prstGeom>
        <a:solidFill>
          <a:srgbClr val="FFFFFF"/>
        </a:solidFill>
        <a:ln w="3810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У вас есть 10 монет. Вы играете с маклером, бросая монету.Если выпадет"орел" ,маклер выдает вам сумму вашей ставки, в противном случае вы отдаете эту  сумму.Ставка может быть от 1 до 10 монет.Вы можете назначить самую большую ставку в 10 монет, и тогда за один бросок выяснится, сорвали вы банк или, наоборот , обанкротились.Удвоение начального капитала или банкротство приводитк прекращениюэтого сеанса и расчету.</a:t>
          </a:r>
        </a:p>
      </xdr:txBody>
    </xdr:sp>
    <xdr:clientData/>
  </xdr:twoCellAnchor>
  <xdr:twoCellAnchor>
    <xdr:from>
      <xdr:col>0</xdr:col>
      <xdr:colOff>19050</xdr:colOff>
      <xdr:row>69</xdr:row>
      <xdr:rowOff>19050</xdr:rowOff>
    </xdr:from>
    <xdr:to>
      <xdr:col>9</xdr:col>
      <xdr:colOff>161925</xdr:colOff>
      <xdr:row>70</xdr:row>
      <xdr:rowOff>47625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19050" y="11210925"/>
          <a:ext cx="5086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исходные данные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47625</xdr:rowOff>
    </xdr:from>
    <xdr:to>
      <xdr:col>6</xdr:col>
      <xdr:colOff>314325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28775" y="47625"/>
          <a:ext cx="1885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задача</a:t>
          </a:r>
        </a:p>
      </xdr:txBody>
    </xdr:sp>
    <xdr:clientData/>
  </xdr:twoCellAnchor>
  <xdr:twoCellAnchor>
    <xdr:from>
      <xdr:col>0</xdr:col>
      <xdr:colOff>95250</xdr:colOff>
      <xdr:row>3</xdr:row>
      <xdr:rowOff>0</xdr:rowOff>
    </xdr:from>
    <xdr:to>
      <xdr:col>8</xdr:col>
      <xdr:colOff>495300</xdr:colOff>
      <xdr:row>10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485775"/>
          <a:ext cx="46672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Пусть проектируется бак, имеющий форму прямоугольного параллелепипеда.Требуется определить размеры  бака об'емом 2000 куб м. , чтобы на его изготовление пошло как можно меньше материала.
Пусть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а,в,с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длина, ширина и высота параллелепипеда.
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V=abc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Надо минимизировать площадь поверхности бака: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S=2ab +2(a+b)h
ограничения: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а&gt;0 b&gt;0 c&gt;0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104775</xdr:rowOff>
    </xdr:from>
    <xdr:to>
      <xdr:col>7</xdr:col>
      <xdr:colOff>152400</xdr:colOff>
      <xdr:row>1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028700" y="104775"/>
          <a:ext cx="3124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задача</a:t>
          </a:r>
        </a:p>
      </xdr:txBody>
    </xdr:sp>
    <xdr:clientData/>
  </xdr:twoCellAnchor>
  <xdr:twoCellAnchor>
    <xdr:from>
      <xdr:col>0</xdr:col>
      <xdr:colOff>57150</xdr:colOff>
      <xdr:row>2</xdr:row>
      <xdr:rowOff>57150</xdr:rowOff>
    </xdr:from>
    <xdr:to>
      <xdr:col>9</xdr:col>
      <xdr:colOff>342900</xdr:colOff>
      <xdr:row>16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7150" y="381000"/>
          <a:ext cx="5353050" cy="231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Фирма продает компьютеры двух типов А и В.Каждый компьютер типа А приносит фирме 100 долларов прибыли, а типа В  300 долларов. Спрос на компьютеры диктует ограничения.Общее число компьютеров проданных фирмой за день  не более 10 штук.Число компьютеров типа В, проданных фирмой за день ,составляет менее 50% от общего числа проданных фирмой за день,но не более 2 штук.Число компьютеров типа А превышают 2 штуки.Какое количество компьютеров типи А и В надо продать, чтобы получить максимальную прибыль ?
а-число компьютеров типа А
в- число компьютеров типа В               
                                          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ограничения: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цель: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найти а и в , при которых прибыль:100а+300в  будет максимальным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104775</xdr:rowOff>
    </xdr:from>
    <xdr:to>
      <xdr:col>8</xdr:col>
      <xdr:colOff>428625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266700"/>
          <a:ext cx="3857625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                В городе имеются два склада муки и два хлебозавода.Ежедневно с первого склада вывозится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50 т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муки, со второго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70 т.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
               Эта мука доставляется на хлебозаводы , причем первый получает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40 т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,второй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80 т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Допустим, что перевозка одной тонны муки с первого склада на первый завод составляет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120 рублей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, с первого склада на второй завод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160 рублей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, со второго склада на первый завод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80 рублей 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и со второго склада на второц завод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100 рублей</a:t>
          </a:r>
          <a:r>
            <a:rPr lang="en-US" cap="none" sz="1000" b="0" i="1" u="none" baseline="0">
              <a:latin typeface="Times New Roman"/>
              <a:ea typeface="Times New Roman"/>
              <a:cs typeface="Times New Roman"/>
            </a:rPr>
            <a:t>.   
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Как надо спланировать перевозки ,чтобы общая стоимость за один день была минимальной.</a:t>
          </a:r>
          <a:r>
            <a:rPr lang="en-US" cap="none" sz="1800" b="0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352425</xdr:colOff>
      <xdr:row>0</xdr:row>
      <xdr:rowOff>9525</xdr:rowOff>
    </xdr:from>
    <xdr:to>
      <xdr:col>7</xdr:col>
      <xdr:colOff>447675</xdr:colOff>
      <xdr:row>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19225" y="9525"/>
          <a:ext cx="2762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задача</a:t>
          </a:r>
        </a:p>
      </xdr:txBody>
    </xdr:sp>
    <xdr:clientData/>
  </xdr:twoCellAnchor>
  <xdr:twoCellAnchor>
    <xdr:from>
      <xdr:col>0</xdr:col>
      <xdr:colOff>295275</xdr:colOff>
      <xdr:row>15</xdr:row>
      <xdr:rowOff>142875</xdr:rowOff>
    </xdr:from>
    <xdr:to>
      <xdr:col>2</xdr:col>
      <xdr:colOff>28575</xdr:colOff>
      <xdr:row>17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295275" y="2571750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21</xdr:row>
      <xdr:rowOff>57150</xdr:rowOff>
    </xdr:from>
    <xdr:to>
      <xdr:col>2</xdr:col>
      <xdr:colOff>38100</xdr:colOff>
      <xdr:row>22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04800" y="3457575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95250</xdr:rowOff>
    </xdr:from>
    <xdr:to>
      <xdr:col>6</xdr:col>
      <xdr:colOff>400050</xdr:colOff>
      <xdr:row>17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276475" y="2524125"/>
          <a:ext cx="13239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133350</xdr:colOff>
      <xdr:row>20</xdr:row>
      <xdr:rowOff>85725</xdr:rowOff>
    </xdr:from>
    <xdr:to>
      <xdr:col>6</xdr:col>
      <xdr:colOff>381000</xdr:colOff>
      <xdr:row>22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2266950" y="3324225"/>
          <a:ext cx="13144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361950</xdr:colOff>
      <xdr:row>16</xdr:row>
      <xdr:rowOff>38100</xdr:rowOff>
    </xdr:from>
    <xdr:to>
      <xdr:col>1</xdr:col>
      <xdr:colOff>495300</xdr:colOff>
      <xdr:row>17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61950" y="2628900"/>
          <a:ext cx="666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50 т</a:t>
          </a:r>
        </a:p>
      </xdr:txBody>
    </xdr:sp>
    <xdr:clientData/>
  </xdr:twoCellAnchor>
  <xdr:twoCellAnchor>
    <xdr:from>
      <xdr:col>0</xdr:col>
      <xdr:colOff>361950</xdr:colOff>
      <xdr:row>21</xdr:row>
      <xdr:rowOff>76200</xdr:rowOff>
    </xdr:from>
    <xdr:to>
      <xdr:col>1</xdr:col>
      <xdr:colOff>495300</xdr:colOff>
      <xdr:row>22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61950" y="3476625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none" baseline="0">
              <a:latin typeface="Times New Roman"/>
              <a:ea typeface="Times New Roman"/>
              <a:cs typeface="Times New Roman"/>
            </a:rPr>
            <a:t>70 т</a:t>
          </a:r>
        </a:p>
      </xdr:txBody>
    </xdr:sp>
    <xdr:clientData/>
  </xdr:twoCellAnchor>
  <xdr:twoCellAnchor>
    <xdr:from>
      <xdr:col>0</xdr:col>
      <xdr:colOff>352425</xdr:colOff>
      <xdr:row>17</xdr:row>
      <xdr:rowOff>142875</xdr:rowOff>
    </xdr:from>
    <xdr:to>
      <xdr:col>2</xdr:col>
      <xdr:colOff>0</xdr:colOff>
      <xdr:row>19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52425" y="2895600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 склад</a:t>
          </a:r>
        </a:p>
      </xdr:txBody>
    </xdr:sp>
    <xdr:clientData/>
  </xdr:twoCellAnchor>
  <xdr:twoCellAnchor>
    <xdr:from>
      <xdr:col>0</xdr:col>
      <xdr:colOff>342900</xdr:colOff>
      <xdr:row>23</xdr:row>
      <xdr:rowOff>57150</xdr:rowOff>
    </xdr:from>
    <xdr:to>
      <xdr:col>1</xdr:col>
      <xdr:colOff>523875</xdr:colOff>
      <xdr:row>24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42900" y="3781425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 склад</a:t>
          </a:r>
        </a:p>
      </xdr:txBody>
    </xdr:sp>
    <xdr:clientData/>
  </xdr:twoCellAnchor>
  <xdr:twoCellAnchor>
    <xdr:from>
      <xdr:col>4</xdr:col>
      <xdr:colOff>200025</xdr:colOff>
      <xdr:row>18</xdr:row>
      <xdr:rowOff>76200</xdr:rowOff>
    </xdr:from>
    <xdr:to>
      <xdr:col>6</xdr:col>
      <xdr:colOff>371475</xdr:colOff>
      <xdr:row>19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33625" y="2990850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 завод</a:t>
          </a:r>
        </a:p>
      </xdr:txBody>
    </xdr:sp>
    <xdr:clientData/>
  </xdr:twoCellAnchor>
  <xdr:twoCellAnchor>
    <xdr:from>
      <xdr:col>4</xdr:col>
      <xdr:colOff>219075</xdr:colOff>
      <xdr:row>23</xdr:row>
      <xdr:rowOff>76200</xdr:rowOff>
    </xdr:from>
    <xdr:to>
      <xdr:col>6</xdr:col>
      <xdr:colOff>390525</xdr:colOff>
      <xdr:row>24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52675" y="380047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 завод</a:t>
          </a:r>
        </a:p>
      </xdr:txBody>
    </xdr:sp>
    <xdr:clientData/>
  </xdr:twoCellAnchor>
  <xdr:twoCellAnchor>
    <xdr:from>
      <xdr:col>4</xdr:col>
      <xdr:colOff>390525</xdr:colOff>
      <xdr:row>16</xdr:row>
      <xdr:rowOff>38100</xdr:rowOff>
    </xdr:from>
    <xdr:to>
      <xdr:col>6</xdr:col>
      <xdr:colOff>171450</xdr:colOff>
      <xdr:row>17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24125" y="2628900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40 т</a:t>
          </a:r>
        </a:p>
      </xdr:txBody>
    </xdr:sp>
    <xdr:clientData/>
  </xdr:twoCellAnchor>
  <xdr:twoCellAnchor>
    <xdr:from>
      <xdr:col>4</xdr:col>
      <xdr:colOff>390525</xdr:colOff>
      <xdr:row>21</xdr:row>
      <xdr:rowOff>9525</xdr:rowOff>
    </xdr:from>
    <xdr:to>
      <xdr:col>6</xdr:col>
      <xdr:colOff>171450</xdr:colOff>
      <xdr:row>22</xdr:row>
      <xdr:rowOff>19050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24125" y="3409950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80 т</a:t>
          </a:r>
        </a:p>
      </xdr:txBody>
    </xdr:sp>
    <xdr:clientData/>
  </xdr:twoCellAnchor>
  <xdr:twoCellAnchor>
    <xdr:from>
      <xdr:col>2</xdr:col>
      <xdr:colOff>28575</xdr:colOff>
      <xdr:row>16</xdr:row>
      <xdr:rowOff>0</xdr:rowOff>
    </xdr:from>
    <xdr:to>
      <xdr:col>4</xdr:col>
      <xdr:colOff>123825</xdr:colOff>
      <xdr:row>16</xdr:row>
      <xdr:rowOff>95250</xdr:rowOff>
    </xdr:to>
    <xdr:sp>
      <xdr:nvSpPr>
        <xdr:cNvPr id="15" name="Line 16"/>
        <xdr:cNvSpPr>
          <a:spLocks/>
        </xdr:cNvSpPr>
      </xdr:nvSpPr>
      <xdr:spPr>
        <a:xfrm flipV="1">
          <a:off x="1095375" y="2590800"/>
          <a:ext cx="1162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142875</xdr:rowOff>
    </xdr:from>
    <xdr:to>
      <xdr:col>4</xdr:col>
      <xdr:colOff>123825</xdr:colOff>
      <xdr:row>21</xdr:row>
      <xdr:rowOff>38100</xdr:rowOff>
    </xdr:to>
    <xdr:sp>
      <xdr:nvSpPr>
        <xdr:cNvPr id="16" name="Line 17"/>
        <xdr:cNvSpPr>
          <a:spLocks/>
        </xdr:cNvSpPr>
      </xdr:nvSpPr>
      <xdr:spPr>
        <a:xfrm>
          <a:off x="1114425" y="2733675"/>
          <a:ext cx="1143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114300</xdr:rowOff>
    </xdr:from>
    <xdr:to>
      <xdr:col>4</xdr:col>
      <xdr:colOff>123825</xdr:colOff>
      <xdr:row>22</xdr:row>
      <xdr:rowOff>9525</xdr:rowOff>
    </xdr:to>
    <xdr:sp>
      <xdr:nvSpPr>
        <xdr:cNvPr id="17" name="Line 18"/>
        <xdr:cNvSpPr>
          <a:spLocks/>
        </xdr:cNvSpPr>
      </xdr:nvSpPr>
      <xdr:spPr>
        <a:xfrm flipV="1">
          <a:off x="1104900" y="2705100"/>
          <a:ext cx="1152525" cy="866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28575</xdr:rowOff>
    </xdr:from>
    <xdr:to>
      <xdr:col>4</xdr:col>
      <xdr:colOff>152400</xdr:colOff>
      <xdr:row>22</xdr:row>
      <xdr:rowOff>47625</xdr:rowOff>
    </xdr:to>
    <xdr:sp>
      <xdr:nvSpPr>
        <xdr:cNvPr id="18" name="Line 19"/>
        <xdr:cNvSpPr>
          <a:spLocks/>
        </xdr:cNvSpPr>
      </xdr:nvSpPr>
      <xdr:spPr>
        <a:xfrm flipV="1">
          <a:off x="1104900" y="3590925"/>
          <a:ext cx="118110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15</xdr:row>
      <xdr:rowOff>19050</xdr:rowOff>
    </xdr:from>
    <xdr:to>
      <xdr:col>3</xdr:col>
      <xdr:colOff>152400</xdr:colOff>
      <xdr:row>16</xdr:row>
      <xdr:rowOff>47625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466850" y="2447925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х1</a:t>
          </a:r>
        </a:p>
      </xdr:txBody>
    </xdr:sp>
    <xdr:clientData/>
  </xdr:twoCellAnchor>
  <xdr:twoCellAnchor>
    <xdr:from>
      <xdr:col>2</xdr:col>
      <xdr:colOff>495300</xdr:colOff>
      <xdr:row>22</xdr:row>
      <xdr:rowOff>76200</xdr:rowOff>
    </xdr:from>
    <xdr:to>
      <xdr:col>3</xdr:col>
      <xdr:colOff>247650</xdr:colOff>
      <xdr:row>23</xdr:row>
      <xdr:rowOff>38100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1562100" y="3638550"/>
          <a:ext cx="285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142875</xdr:colOff>
      <xdr:row>19</xdr:row>
      <xdr:rowOff>66675</xdr:rowOff>
    </xdr:from>
    <xdr:to>
      <xdr:col>2</xdr:col>
      <xdr:colOff>428625</xdr:colOff>
      <xdr:row>20</xdr:row>
      <xdr:rowOff>95250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1209675" y="3143250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х3</a:t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3</xdr:col>
      <xdr:colOff>219075</xdr:colOff>
      <xdr:row>24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1533525" y="3676650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х4</a:t>
          </a:r>
        </a:p>
      </xdr:txBody>
    </xdr:sp>
    <xdr:clientData/>
  </xdr:twoCellAnchor>
  <xdr:twoCellAnchor>
    <xdr:from>
      <xdr:col>3</xdr:col>
      <xdr:colOff>352425</xdr:colOff>
      <xdr:row>18</xdr:row>
      <xdr:rowOff>95250</xdr:rowOff>
    </xdr:from>
    <xdr:to>
      <xdr:col>4</xdr:col>
      <xdr:colOff>104775</xdr:colOff>
      <xdr:row>19</xdr:row>
      <xdr:rowOff>123825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1952625" y="3009900"/>
          <a:ext cx="285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х2</a:t>
          </a:r>
        </a:p>
      </xdr:txBody>
    </xdr:sp>
    <xdr:clientData/>
  </xdr:twoCellAnchor>
  <xdr:twoCellAnchor>
    <xdr:from>
      <xdr:col>3</xdr:col>
      <xdr:colOff>38100</xdr:colOff>
      <xdr:row>15</xdr:row>
      <xdr:rowOff>76200</xdr:rowOff>
    </xdr:from>
    <xdr:to>
      <xdr:col>3</xdr:col>
      <xdr:colOff>85725</xdr:colOff>
      <xdr:row>16</xdr:row>
      <xdr:rowOff>38100</xdr:rowOff>
    </xdr:to>
    <xdr:sp>
      <xdr:nvSpPr>
        <xdr:cNvPr id="24" name="Line 25"/>
        <xdr:cNvSpPr>
          <a:spLocks/>
        </xdr:cNvSpPr>
      </xdr:nvSpPr>
      <xdr:spPr>
        <a:xfrm>
          <a:off x="1638300" y="2505075"/>
          <a:ext cx="47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400050</xdr:colOff>
      <xdr:row>19</xdr:row>
      <xdr:rowOff>95250</xdr:rowOff>
    </xdr:from>
    <xdr:to>
      <xdr:col>3</xdr:col>
      <xdr:colOff>485775</xdr:colOff>
      <xdr:row>20</xdr:row>
      <xdr:rowOff>38100</xdr:rowOff>
    </xdr:to>
    <xdr:sp>
      <xdr:nvSpPr>
        <xdr:cNvPr id="25" name="Line 26"/>
        <xdr:cNvSpPr>
          <a:spLocks/>
        </xdr:cNvSpPr>
      </xdr:nvSpPr>
      <xdr:spPr>
        <a:xfrm flipH="1">
          <a:off x="2000250" y="31718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314325</xdr:colOff>
      <xdr:row>19</xdr:row>
      <xdr:rowOff>114300</xdr:rowOff>
    </xdr:from>
    <xdr:to>
      <xdr:col>2</xdr:col>
      <xdr:colOff>390525</xdr:colOff>
      <xdr:row>20</xdr:row>
      <xdr:rowOff>57150</xdr:rowOff>
    </xdr:to>
    <xdr:sp>
      <xdr:nvSpPr>
        <xdr:cNvPr id="26" name="Line 27"/>
        <xdr:cNvSpPr>
          <a:spLocks/>
        </xdr:cNvSpPr>
      </xdr:nvSpPr>
      <xdr:spPr>
        <a:xfrm>
          <a:off x="1381125" y="3190875"/>
          <a:ext cx="762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28575</xdr:rowOff>
    </xdr:from>
    <xdr:to>
      <xdr:col>3</xdr:col>
      <xdr:colOff>190500</xdr:colOff>
      <xdr:row>23</xdr:row>
      <xdr:rowOff>57150</xdr:rowOff>
    </xdr:to>
    <xdr:sp>
      <xdr:nvSpPr>
        <xdr:cNvPr id="27" name="Line 28"/>
        <xdr:cNvSpPr>
          <a:spLocks/>
        </xdr:cNvSpPr>
      </xdr:nvSpPr>
      <xdr:spPr>
        <a:xfrm flipH="1" flipV="1">
          <a:off x="1743075" y="3590925"/>
          <a:ext cx="47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485775</xdr:colOff>
      <xdr:row>16</xdr:row>
      <xdr:rowOff>0</xdr:rowOff>
    </xdr:from>
    <xdr:to>
      <xdr:col>10</xdr:col>
      <xdr:colOff>142875</xdr:colOff>
      <xdr:row>24</xdr:row>
      <xdr:rowOff>57150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3686175" y="2590800"/>
          <a:ext cx="17907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ограничения
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х1+х2=50
х3+х4=70
х1+х3=40
х2+х4=80
s=120x1+160x2+80x3+100x4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0.67325</cdr:x>
      <cdr:y>0.1535</cdr:y>
    </cdr:from>
    <cdr:to>
      <cdr:x>0.978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285750"/>
          <a:ext cx="1457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категогии населения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38100</xdr:rowOff>
    </xdr:from>
    <xdr:to>
      <xdr:col>4</xdr:col>
      <xdr:colOff>561975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8575" y="2076450"/>
        <a:ext cx="47815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24</xdr:row>
      <xdr:rowOff>0</xdr:rowOff>
    </xdr:from>
    <xdr:to>
      <xdr:col>5</xdr:col>
      <xdr:colOff>523875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152525" y="3981450"/>
        <a:ext cx="42291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190500</xdr:colOff>
      <xdr:row>1</xdr:row>
      <xdr:rowOff>19050</xdr:rowOff>
    </xdr:from>
    <xdr:to>
      <xdr:col>9</xdr:col>
      <xdr:colOff>142875</xdr:colOff>
      <xdr:row>12</xdr:row>
      <xdr:rowOff>38100</xdr:rowOff>
    </xdr:to>
    <xdr:graphicFrame>
      <xdr:nvGraphicFramePr>
        <xdr:cNvPr id="3" name="Chart 3"/>
        <xdr:cNvGraphicFramePr/>
      </xdr:nvGraphicFramePr>
      <xdr:xfrm>
        <a:off x="3829050" y="219075"/>
        <a:ext cx="3609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19050</xdr:rowOff>
    </xdr:from>
    <xdr:to>
      <xdr:col>6</xdr:col>
      <xdr:colOff>171450</xdr:colOff>
      <xdr:row>10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342900"/>
          <a:ext cx="5162550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Несколько человек решили организовать видеокафе на 6 столиков по 4 места за каждым.С каждого посетителя будет взиматься плата за сеанс видеофильма и ужин(всем посетителям одтн и тот же набор блюд).Администрация города постановила, что плата за вход не должна превышать 5$.
Требуется определить такую входную плату, при которой будет получена наибольшая выручка. </a:t>
          </a:r>
        </a:p>
      </xdr:txBody>
    </xdr:sp>
    <xdr:clientData/>
  </xdr:twoCellAnchor>
  <xdr:twoCellAnchor>
    <xdr:from>
      <xdr:col>1</xdr:col>
      <xdr:colOff>161925</xdr:colOff>
      <xdr:row>0</xdr:row>
      <xdr:rowOff>19050</xdr:rowOff>
    </xdr:from>
    <xdr:to>
      <xdr:col>5</xdr:col>
      <xdr:colOff>495300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" y="19050"/>
          <a:ext cx="4086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задача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95250</xdr:rowOff>
    </xdr:from>
    <xdr:to>
      <xdr:col>8</xdr:col>
      <xdr:colOff>466725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57175" y="2095500"/>
        <a:ext cx="7086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85725</xdr:rowOff>
    </xdr:from>
    <xdr:to>
      <xdr:col>6</xdr:col>
      <xdr:colOff>228600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85725"/>
          <a:ext cx="37623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задача 
Задана статистическая численность населения России за период 1960- 1995 г.
Найти численность населения в 2000 г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95250</xdr:rowOff>
    </xdr:from>
    <xdr:to>
      <xdr:col>5</xdr:col>
      <xdr:colOff>714375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57175" y="2362200"/>
        <a:ext cx="5819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56</xdr:row>
      <xdr:rowOff>95250</xdr:rowOff>
    </xdr:from>
    <xdr:to>
      <xdr:col>10</xdr:col>
      <xdr:colOff>123825</xdr:colOff>
      <xdr:row>76</xdr:row>
      <xdr:rowOff>133350</xdr:rowOff>
    </xdr:to>
    <xdr:graphicFrame>
      <xdr:nvGraphicFramePr>
        <xdr:cNvPr id="1" name="Chart 1"/>
        <xdr:cNvGraphicFramePr/>
      </xdr:nvGraphicFramePr>
      <xdr:xfrm>
        <a:off x="1057275" y="9496425"/>
        <a:ext cx="54768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0</xdr:row>
      <xdr:rowOff>19050</xdr:rowOff>
    </xdr:from>
    <xdr:to>
      <xdr:col>7</xdr:col>
      <xdr:colOff>123825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19050"/>
          <a:ext cx="42291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з</a:t>
          </a:r>
          <a:r>
            <a:rPr lang="en-US" cap="none" sz="12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адача
Известны об'емы продаж за период с января по июнь.Несколькими способами выяснить</a:t>
          </a:r>
          <a:r>
            <a:rPr lang="en-US" cap="none" sz="14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о</a:t>
          </a:r>
          <a:r>
            <a:rPr lang="en-US" cap="none" sz="12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б'емы продаж  за остальные месяцы.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51</xdr:row>
      <xdr:rowOff>95250</xdr:rowOff>
    </xdr:from>
    <xdr:to>
      <xdr:col>10</xdr:col>
      <xdr:colOff>123825</xdr:colOff>
      <xdr:row>71</xdr:row>
      <xdr:rowOff>133350</xdr:rowOff>
    </xdr:to>
    <xdr:graphicFrame>
      <xdr:nvGraphicFramePr>
        <xdr:cNvPr id="1" name="Chart 1"/>
        <xdr:cNvGraphicFramePr/>
      </xdr:nvGraphicFramePr>
      <xdr:xfrm>
        <a:off x="1057275" y="8686800"/>
        <a:ext cx="54768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C29" sqref="C29"/>
    </sheetView>
  </sheetViews>
  <sheetFormatPr defaultColWidth="9.33203125" defaultRowHeight="12.75"/>
  <cols>
    <col min="1" max="1" width="10.66015625" style="90" customWidth="1"/>
    <col min="2" max="2" width="10.66015625" style="109" customWidth="1"/>
    <col min="3" max="5" width="10.66015625" style="90" customWidth="1"/>
    <col min="6" max="6" width="17.66015625" style="90" customWidth="1"/>
    <col min="7" max="11" width="10.66015625" style="90" customWidth="1"/>
    <col min="12" max="12" width="12.16015625" style="90" customWidth="1"/>
    <col min="13" max="13" width="12.66015625" style="90" customWidth="1"/>
    <col min="14" max="14" width="13.16015625" style="90" customWidth="1"/>
    <col min="15" max="16384" width="10.66015625" style="90" customWidth="1"/>
  </cols>
  <sheetData>
    <row r="1" spans="1:10" ht="18">
      <c r="A1" s="181" t="s">
        <v>76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5" ht="16.5" thickBot="1">
      <c r="A2" s="182" t="s">
        <v>77</v>
      </c>
      <c r="B2" s="182"/>
      <c r="C2" s="182"/>
      <c r="D2" s="182"/>
      <c r="E2" s="182"/>
      <c r="F2" s="182"/>
      <c r="H2" s="183" t="s">
        <v>78</v>
      </c>
      <c r="I2" s="183"/>
      <c r="J2" s="183"/>
      <c r="M2" s="91" t="s">
        <v>79</v>
      </c>
      <c r="N2" s="92" t="s">
        <v>80</v>
      </c>
      <c r="O2" s="91" t="s">
        <v>81</v>
      </c>
    </row>
    <row r="3" spans="1:15" ht="12.75">
      <c r="A3" s="93" t="s">
        <v>82</v>
      </c>
      <c r="B3" s="94" t="s">
        <v>83</v>
      </c>
      <c r="C3" s="95" t="s">
        <v>84</v>
      </c>
      <c r="D3" s="96" t="s">
        <v>85</v>
      </c>
      <c r="E3" s="96" t="s">
        <v>86</v>
      </c>
      <c r="F3" s="96" t="s">
        <v>87</v>
      </c>
      <c r="H3" s="97" t="s">
        <v>88</v>
      </c>
      <c r="I3" s="97" t="s">
        <v>89</v>
      </c>
      <c r="J3" s="97" t="s">
        <v>84</v>
      </c>
      <c r="M3" s="96" t="s">
        <v>87</v>
      </c>
      <c r="N3" s="98" t="s">
        <v>87</v>
      </c>
      <c r="O3" s="96" t="s">
        <v>87</v>
      </c>
    </row>
    <row r="4" spans="1:15" ht="12.75">
      <c r="A4" s="99">
        <v>1</v>
      </c>
      <c r="B4" s="100">
        <f>$H$4</f>
        <v>-2</v>
      </c>
      <c r="C4" s="101">
        <f aca="true" t="shared" si="0" ref="C4:C24">$J$4</f>
        <v>12</v>
      </c>
      <c r="D4" s="102">
        <f aca="true" t="shared" si="1" ref="D4:D24">B4*B4-1</f>
        <v>3</v>
      </c>
      <c r="E4" s="102">
        <f aca="true" t="shared" si="2" ref="E4:E24">B4*B4+1</f>
        <v>5</v>
      </c>
      <c r="F4" s="103">
        <f aca="true" t="shared" si="3" ref="F4:F24">$J$4*D4/E4</f>
        <v>7.2</v>
      </c>
      <c r="H4" s="104">
        <v>-2</v>
      </c>
      <c r="I4" s="104">
        <v>0.2</v>
      </c>
      <c r="J4" s="104">
        <v>12</v>
      </c>
      <c r="M4" s="105">
        <f aca="true" t="shared" si="4" ref="M4:M24">C4*(D4/E4)</f>
        <v>7.199999999999999</v>
      </c>
      <c r="N4" s="106">
        <v>11</v>
      </c>
      <c r="O4" s="103">
        <v>11</v>
      </c>
    </row>
    <row r="5" spans="1:15" ht="12.75">
      <c r="A5" s="99">
        <v>2</v>
      </c>
      <c r="B5" s="107">
        <f aca="true" t="shared" si="5" ref="B5:B24">B4+$I$4</f>
        <v>-1.8</v>
      </c>
      <c r="C5" s="101">
        <f t="shared" si="0"/>
        <v>12</v>
      </c>
      <c r="D5" s="102">
        <f t="shared" si="1"/>
        <v>2.24</v>
      </c>
      <c r="E5" s="102">
        <f t="shared" si="2"/>
        <v>4.24</v>
      </c>
      <c r="F5" s="103">
        <f t="shared" si="3"/>
        <v>6.339622641509434</v>
      </c>
      <c r="M5" s="105">
        <f t="shared" si="4"/>
        <v>6.339622641509434</v>
      </c>
      <c r="N5" s="106">
        <v>6.339622641509434</v>
      </c>
      <c r="O5" s="103">
        <v>6.339622641509434</v>
      </c>
    </row>
    <row r="6" spans="1:15" ht="12.75">
      <c r="A6" s="99">
        <v>3</v>
      </c>
      <c r="B6" s="107">
        <f t="shared" si="5"/>
        <v>-1.6</v>
      </c>
      <c r="C6" s="101">
        <f t="shared" si="0"/>
        <v>12</v>
      </c>
      <c r="D6" s="102">
        <f t="shared" si="1"/>
        <v>1.5600000000000005</v>
      </c>
      <c r="E6" s="102">
        <f t="shared" si="2"/>
        <v>3.5600000000000005</v>
      </c>
      <c r="F6" s="103">
        <f t="shared" si="3"/>
        <v>5.258426966292136</v>
      </c>
      <c r="M6" s="105">
        <f t="shared" si="4"/>
        <v>5.258426966292136</v>
      </c>
      <c r="N6" s="106">
        <v>5.258426966292136</v>
      </c>
      <c r="O6" s="103">
        <v>5.258426966292136</v>
      </c>
    </row>
    <row r="7" spans="1:15" ht="12.75">
      <c r="A7" s="99">
        <v>4</v>
      </c>
      <c r="B7" s="107">
        <f t="shared" si="5"/>
        <v>-1.4000000000000001</v>
      </c>
      <c r="C7" s="101">
        <f t="shared" si="0"/>
        <v>12</v>
      </c>
      <c r="D7" s="102">
        <f t="shared" si="1"/>
        <v>0.9600000000000004</v>
      </c>
      <c r="E7" s="102">
        <f t="shared" si="2"/>
        <v>2.9600000000000004</v>
      </c>
      <c r="F7" s="103">
        <f t="shared" si="3"/>
        <v>3.891891891891893</v>
      </c>
      <c r="M7" s="105">
        <f t="shared" si="4"/>
        <v>3.891891891891893</v>
      </c>
      <c r="N7" s="106">
        <v>3.891891891891893</v>
      </c>
      <c r="O7" s="103">
        <v>3.891891891891893</v>
      </c>
    </row>
    <row r="8" spans="1:15" ht="12.75">
      <c r="A8" s="99">
        <v>5</v>
      </c>
      <c r="B8" s="107">
        <f t="shared" si="5"/>
        <v>-1.2000000000000002</v>
      </c>
      <c r="C8" s="101">
        <f t="shared" si="0"/>
        <v>12</v>
      </c>
      <c r="D8" s="102">
        <f t="shared" si="1"/>
        <v>0.4400000000000004</v>
      </c>
      <c r="E8" s="102">
        <f t="shared" si="2"/>
        <v>2.4400000000000004</v>
      </c>
      <c r="F8" s="103">
        <f t="shared" si="3"/>
        <v>2.1639344262295097</v>
      </c>
      <c r="M8" s="105">
        <f t="shared" si="4"/>
        <v>2.1639344262295097</v>
      </c>
      <c r="N8" s="106">
        <v>2.1639344262295097</v>
      </c>
      <c r="O8" s="103">
        <v>2.1639344262295097</v>
      </c>
    </row>
    <row r="9" spans="1:15" ht="12.75">
      <c r="A9" s="99">
        <v>6</v>
      </c>
      <c r="B9" s="107">
        <f t="shared" si="5"/>
        <v>-1.0000000000000002</v>
      </c>
      <c r="C9" s="101">
        <f t="shared" si="0"/>
        <v>12</v>
      </c>
      <c r="D9" s="102">
        <f t="shared" si="1"/>
        <v>0</v>
      </c>
      <c r="E9" s="102">
        <f t="shared" si="2"/>
        <v>2.0000000000000004</v>
      </c>
      <c r="F9" s="103">
        <f t="shared" si="3"/>
        <v>0</v>
      </c>
      <c r="M9" s="105">
        <f t="shared" si="4"/>
        <v>0</v>
      </c>
      <c r="N9" s="106">
        <v>0</v>
      </c>
      <c r="O9" s="103">
        <v>0</v>
      </c>
    </row>
    <row r="10" spans="1:15" ht="12.75">
      <c r="A10" s="99">
        <v>7</v>
      </c>
      <c r="B10" s="107">
        <f t="shared" si="5"/>
        <v>-0.8000000000000003</v>
      </c>
      <c r="C10" s="101">
        <f t="shared" si="0"/>
        <v>12</v>
      </c>
      <c r="D10" s="102">
        <f t="shared" si="1"/>
        <v>-0.35999999999999954</v>
      </c>
      <c r="E10" s="102">
        <f t="shared" si="2"/>
        <v>1.6400000000000006</v>
      </c>
      <c r="F10" s="103">
        <f t="shared" si="3"/>
        <v>-2.6341463414634108</v>
      </c>
      <c r="J10" s="108"/>
      <c r="M10" s="105">
        <f t="shared" si="4"/>
        <v>-2.6341463414634103</v>
      </c>
      <c r="N10" s="106">
        <v>-2.6341463414634103</v>
      </c>
      <c r="O10" s="103">
        <v>-2.6341463414634103</v>
      </c>
    </row>
    <row r="11" spans="1:15" ht="12.75">
      <c r="A11" s="99">
        <v>8</v>
      </c>
      <c r="B11" s="107">
        <f t="shared" si="5"/>
        <v>-0.6000000000000003</v>
      </c>
      <c r="C11" s="101">
        <f t="shared" si="0"/>
        <v>12</v>
      </c>
      <c r="D11" s="102">
        <f t="shared" si="1"/>
        <v>-0.6399999999999997</v>
      </c>
      <c r="E11" s="102">
        <f t="shared" si="2"/>
        <v>1.3600000000000003</v>
      </c>
      <c r="F11" s="103">
        <f t="shared" si="3"/>
        <v>-5.647058823529408</v>
      </c>
      <c r="M11" s="105">
        <f t="shared" si="4"/>
        <v>-5.647058823529408</v>
      </c>
      <c r="N11" s="106">
        <v>-5.647058823529408</v>
      </c>
      <c r="O11" s="103">
        <v>-5.647058823529408</v>
      </c>
    </row>
    <row r="12" spans="1:15" ht="12.75">
      <c r="A12" s="99">
        <v>9</v>
      </c>
      <c r="B12" s="107">
        <f t="shared" si="5"/>
        <v>-0.4000000000000003</v>
      </c>
      <c r="C12" s="101">
        <f t="shared" si="0"/>
        <v>12</v>
      </c>
      <c r="D12" s="102">
        <f t="shared" si="1"/>
        <v>-0.8399999999999997</v>
      </c>
      <c r="E12" s="102">
        <f t="shared" si="2"/>
        <v>1.1600000000000001</v>
      </c>
      <c r="F12" s="103">
        <f t="shared" si="3"/>
        <v>-8.689655172413788</v>
      </c>
      <c r="M12" s="105">
        <f t="shared" si="4"/>
        <v>-8.68965517241379</v>
      </c>
      <c r="N12" s="106">
        <v>-8.68965517241379</v>
      </c>
      <c r="O12" s="103">
        <v>-8.68965517241379</v>
      </c>
    </row>
    <row r="13" spans="1:15" ht="12.75">
      <c r="A13" s="99">
        <v>10</v>
      </c>
      <c r="B13" s="107">
        <f t="shared" si="5"/>
        <v>-0.2000000000000003</v>
      </c>
      <c r="C13" s="101">
        <f t="shared" si="0"/>
        <v>12</v>
      </c>
      <c r="D13" s="102">
        <f t="shared" si="1"/>
        <v>-0.9599999999999999</v>
      </c>
      <c r="E13" s="102">
        <f t="shared" si="2"/>
        <v>1.04</v>
      </c>
      <c r="F13" s="103">
        <f t="shared" si="3"/>
        <v>-11.076923076923075</v>
      </c>
      <c r="M13" s="105">
        <f t="shared" si="4"/>
        <v>-11.076923076923075</v>
      </c>
      <c r="N13" s="106">
        <v>-11.076923076923075</v>
      </c>
      <c r="O13" s="103">
        <v>-11.076923076923075</v>
      </c>
    </row>
    <row r="14" spans="1:15" ht="12.75">
      <c r="A14" s="99">
        <v>11</v>
      </c>
      <c r="B14" s="107">
        <f t="shared" si="5"/>
        <v>-2.7755575615628914E-16</v>
      </c>
      <c r="C14" s="101">
        <f t="shared" si="0"/>
        <v>12</v>
      </c>
      <c r="D14" s="102">
        <f t="shared" si="1"/>
        <v>-1</v>
      </c>
      <c r="E14" s="102">
        <f t="shared" si="2"/>
        <v>1</v>
      </c>
      <c r="F14" s="103">
        <f t="shared" si="3"/>
        <v>-12</v>
      </c>
      <c r="M14" s="105">
        <f t="shared" si="4"/>
        <v>-12</v>
      </c>
      <c r="N14" s="106">
        <v>-12</v>
      </c>
      <c r="O14" s="103">
        <v>-12</v>
      </c>
    </row>
    <row r="15" spans="1:15" ht="12.75">
      <c r="A15" s="99">
        <v>12</v>
      </c>
      <c r="B15" s="107">
        <f t="shared" si="5"/>
        <v>0.19999999999999973</v>
      </c>
      <c r="C15" s="101">
        <f t="shared" si="0"/>
        <v>12</v>
      </c>
      <c r="D15" s="102">
        <f t="shared" si="1"/>
        <v>-0.9600000000000001</v>
      </c>
      <c r="E15" s="102">
        <f t="shared" si="2"/>
        <v>1.0399999999999998</v>
      </c>
      <c r="F15" s="103">
        <f t="shared" si="3"/>
        <v>-11.07692307692308</v>
      </c>
      <c r="M15" s="105">
        <f t="shared" si="4"/>
        <v>-11.07692307692308</v>
      </c>
      <c r="N15" s="106">
        <v>-11.07692307692308</v>
      </c>
      <c r="O15" s="103">
        <v>-11.07692307692308</v>
      </c>
    </row>
    <row r="16" spans="1:15" ht="12.75">
      <c r="A16" s="99">
        <v>13</v>
      </c>
      <c r="B16" s="107">
        <f t="shared" si="5"/>
        <v>0.39999999999999974</v>
      </c>
      <c r="C16" s="101">
        <f t="shared" si="0"/>
        <v>12</v>
      </c>
      <c r="D16" s="102">
        <f t="shared" si="1"/>
        <v>-0.8400000000000002</v>
      </c>
      <c r="E16" s="102">
        <f t="shared" si="2"/>
        <v>1.1599999999999997</v>
      </c>
      <c r="F16" s="103">
        <f t="shared" si="3"/>
        <v>-8.689655172413797</v>
      </c>
      <c r="M16" s="105">
        <f t="shared" si="4"/>
        <v>-8.689655172413797</v>
      </c>
      <c r="N16" s="106">
        <v>-8.689655172413797</v>
      </c>
      <c r="O16" s="103">
        <v>-8.689655172413797</v>
      </c>
    </row>
    <row r="17" spans="1:15" ht="12.75">
      <c r="A17" s="99">
        <v>14</v>
      </c>
      <c r="B17" s="107">
        <f t="shared" si="5"/>
        <v>0.5999999999999998</v>
      </c>
      <c r="C17" s="101">
        <f t="shared" si="0"/>
        <v>12</v>
      </c>
      <c r="D17" s="102">
        <f t="shared" si="1"/>
        <v>-0.6400000000000003</v>
      </c>
      <c r="E17" s="102">
        <f t="shared" si="2"/>
        <v>1.3599999999999997</v>
      </c>
      <c r="F17" s="103">
        <f t="shared" si="3"/>
        <v>-5.647058823529417</v>
      </c>
      <c r="M17" s="105">
        <f t="shared" si="4"/>
        <v>-5.647058823529417</v>
      </c>
      <c r="N17" s="106">
        <v>-5.647058823529417</v>
      </c>
      <c r="O17" s="103">
        <v>-5.647058823529417</v>
      </c>
    </row>
    <row r="18" spans="1:15" ht="12.75">
      <c r="A18" s="99">
        <v>15</v>
      </c>
      <c r="B18" s="107">
        <f t="shared" si="5"/>
        <v>0.7999999999999998</v>
      </c>
      <c r="C18" s="101">
        <f t="shared" si="0"/>
        <v>12</v>
      </c>
      <c r="D18" s="102">
        <f t="shared" si="1"/>
        <v>-0.3600000000000003</v>
      </c>
      <c r="E18" s="102">
        <f t="shared" si="2"/>
        <v>1.6399999999999997</v>
      </c>
      <c r="F18" s="103">
        <f t="shared" si="3"/>
        <v>-2.6341463414634174</v>
      </c>
      <c r="M18" s="105">
        <f t="shared" si="4"/>
        <v>-2.634146341463418</v>
      </c>
      <c r="N18" s="106">
        <v>-2.634146341463418</v>
      </c>
      <c r="O18" s="103">
        <v>-2.634146341463418</v>
      </c>
    </row>
    <row r="19" spans="1:15" ht="12.75">
      <c r="A19" s="99">
        <v>16</v>
      </c>
      <c r="B19" s="107">
        <f t="shared" si="5"/>
        <v>0.9999999999999998</v>
      </c>
      <c r="C19" s="101">
        <f t="shared" si="0"/>
        <v>12</v>
      </c>
      <c r="D19" s="102">
        <f t="shared" si="1"/>
        <v>0</v>
      </c>
      <c r="E19" s="102">
        <f t="shared" si="2"/>
        <v>1.9999999999999996</v>
      </c>
      <c r="F19" s="103">
        <f t="shared" si="3"/>
        <v>0</v>
      </c>
      <c r="M19" s="105">
        <f t="shared" si="4"/>
        <v>0</v>
      </c>
      <c r="N19" s="106">
        <v>0</v>
      </c>
      <c r="O19" s="103">
        <v>0</v>
      </c>
    </row>
    <row r="20" spans="1:15" ht="12.75">
      <c r="A20" s="99">
        <v>17</v>
      </c>
      <c r="B20" s="107">
        <f t="shared" si="5"/>
        <v>1.1999999999999997</v>
      </c>
      <c r="C20" s="101">
        <f t="shared" si="0"/>
        <v>12</v>
      </c>
      <c r="D20" s="102">
        <f t="shared" si="1"/>
        <v>0.4399999999999993</v>
      </c>
      <c r="E20" s="102">
        <f t="shared" si="2"/>
        <v>2.4399999999999995</v>
      </c>
      <c r="F20" s="103">
        <f t="shared" si="3"/>
        <v>2.1639344262295053</v>
      </c>
      <c r="M20" s="105">
        <f t="shared" si="4"/>
        <v>2.163934426229505</v>
      </c>
      <c r="N20" s="106">
        <v>2.163934426229505</v>
      </c>
      <c r="O20" s="103">
        <v>2.163934426229505</v>
      </c>
    </row>
    <row r="21" spans="1:15" ht="12.75">
      <c r="A21" s="99">
        <v>18</v>
      </c>
      <c r="B21" s="107">
        <f t="shared" si="5"/>
        <v>1.3999999999999997</v>
      </c>
      <c r="C21" s="101">
        <f t="shared" si="0"/>
        <v>12</v>
      </c>
      <c r="D21" s="102">
        <f t="shared" si="1"/>
        <v>0.9599999999999991</v>
      </c>
      <c r="E21" s="102">
        <f t="shared" si="2"/>
        <v>2.959999999999999</v>
      </c>
      <c r="F21" s="103">
        <f t="shared" si="3"/>
        <v>3.8918918918918894</v>
      </c>
      <c r="M21" s="105">
        <f t="shared" si="4"/>
        <v>3.8918918918918894</v>
      </c>
      <c r="N21" s="106">
        <v>3.8918918918918894</v>
      </c>
      <c r="O21" s="103">
        <v>3.8918918918918894</v>
      </c>
    </row>
    <row r="22" spans="1:15" ht="12.75">
      <c r="A22" s="99">
        <v>19</v>
      </c>
      <c r="B22" s="107">
        <f t="shared" si="5"/>
        <v>1.5999999999999996</v>
      </c>
      <c r="C22" s="101">
        <f t="shared" si="0"/>
        <v>12</v>
      </c>
      <c r="D22" s="102">
        <f t="shared" si="1"/>
        <v>1.5599999999999987</v>
      </c>
      <c r="E22" s="102">
        <f t="shared" si="2"/>
        <v>3.5599999999999987</v>
      </c>
      <c r="F22" s="103">
        <f t="shared" si="3"/>
        <v>5.258426966292133</v>
      </c>
      <c r="M22" s="105">
        <f t="shared" si="4"/>
        <v>5.258426966292133</v>
      </c>
      <c r="N22" s="106">
        <v>5.258426966292133</v>
      </c>
      <c r="O22" s="103">
        <v>5.258426966292133</v>
      </c>
    </row>
    <row r="23" spans="1:15" ht="12.75">
      <c r="A23" s="99">
        <v>20</v>
      </c>
      <c r="B23" s="107">
        <f t="shared" si="5"/>
        <v>1.7999999999999996</v>
      </c>
      <c r="C23" s="101">
        <f t="shared" si="0"/>
        <v>12</v>
      </c>
      <c r="D23" s="102">
        <f t="shared" si="1"/>
        <v>2.2399999999999984</v>
      </c>
      <c r="E23" s="102">
        <f t="shared" si="2"/>
        <v>4.239999999999998</v>
      </c>
      <c r="F23" s="103">
        <f t="shared" si="3"/>
        <v>6.339622641509432</v>
      </c>
      <c r="M23" s="105">
        <f t="shared" si="4"/>
        <v>6.339622641509431</v>
      </c>
      <c r="N23" s="106">
        <v>6.339622641509431</v>
      </c>
      <c r="O23" s="103">
        <v>6.339622641509431</v>
      </c>
    </row>
    <row r="24" spans="1:15" ht="12.75">
      <c r="A24" s="99">
        <v>21</v>
      </c>
      <c r="B24" s="107">
        <f t="shared" si="5"/>
        <v>1.9999999999999996</v>
      </c>
      <c r="C24" s="101">
        <f t="shared" si="0"/>
        <v>12</v>
      </c>
      <c r="D24" s="102">
        <f t="shared" si="1"/>
        <v>2.9999999999999982</v>
      </c>
      <c r="E24" s="102">
        <f t="shared" si="2"/>
        <v>4.999999999999998</v>
      </c>
      <c r="F24" s="103">
        <f t="shared" si="3"/>
        <v>7.199999999999998</v>
      </c>
      <c r="M24" s="105">
        <f t="shared" si="4"/>
        <v>7.199999999999998</v>
      </c>
      <c r="N24" s="106">
        <v>7.2</v>
      </c>
      <c r="O24" s="103">
        <v>7.2</v>
      </c>
    </row>
    <row r="25" spans="5:15" ht="12.75">
      <c r="E25" s="110" t="s">
        <v>90</v>
      </c>
      <c r="F25" s="111">
        <f>SUM(F4:F24)</f>
        <v>-18.387814976813466</v>
      </c>
      <c r="M25" s="112">
        <f>SUM(M4:M24)</f>
        <v>-18.387814976813484</v>
      </c>
      <c r="N25" s="113">
        <v>-14.587814976813473</v>
      </c>
      <c r="O25" s="114">
        <v>-14.587814976813473</v>
      </c>
    </row>
    <row r="26" spans="5:15" ht="12.75">
      <c r="E26" s="115" t="s">
        <v>91</v>
      </c>
      <c r="F26" s="116">
        <f>AVERAGE(F4:F25)</f>
        <v>-1.6716195433466787</v>
      </c>
      <c r="M26" s="117">
        <f>AVERAGE(M4:M25)</f>
        <v>-1.6716195433466803</v>
      </c>
      <c r="N26" s="118">
        <v>-1.326164997892134</v>
      </c>
      <c r="O26" s="119">
        <v>-1.326164997892134</v>
      </c>
    </row>
    <row r="27" spans="5:15" ht="12.75">
      <c r="E27" s="115" t="s">
        <v>92</v>
      </c>
      <c r="F27" s="116">
        <f>MIN(F4:F24)</f>
        <v>-12</v>
      </c>
      <c r="M27" s="117">
        <f>MIN(M4:M24)</f>
        <v>-12</v>
      </c>
      <c r="N27" s="118">
        <v>-12</v>
      </c>
      <c r="O27" s="119">
        <v>-12</v>
      </c>
    </row>
    <row r="28" spans="5:15" ht="12.75">
      <c r="E28" s="120" t="s">
        <v>93</v>
      </c>
      <c r="F28" s="121">
        <f>MAX(F4:F24)</f>
        <v>7.2</v>
      </c>
      <c r="M28" s="122">
        <f>MAX(M4:M24)</f>
        <v>7.199999999999999</v>
      </c>
      <c r="N28" s="123">
        <v>-6.71684501475507</v>
      </c>
      <c r="O28" s="124">
        <v>11</v>
      </c>
    </row>
  </sheetData>
  <mergeCells count="3">
    <mergeCell ref="A1:J1"/>
    <mergeCell ref="A2:F2"/>
    <mergeCell ref="H2:J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3"/>
  <sheetViews>
    <sheetView workbookViewId="0" topLeftCell="A1">
      <selection activeCell="B105" sqref="B105"/>
    </sheetView>
  </sheetViews>
  <sheetFormatPr defaultColWidth="9.33203125" defaultRowHeight="12.75"/>
  <cols>
    <col min="2" max="2" width="17" style="0" customWidth="1"/>
    <col min="3" max="4" width="14.83203125" style="0" customWidth="1"/>
    <col min="5" max="5" width="18.83203125" style="0" customWidth="1"/>
    <col min="6" max="7" width="12.33203125" style="0" customWidth="1"/>
  </cols>
  <sheetData>
    <row r="2" spans="2:6" ht="12.75">
      <c r="B2" s="215" t="s">
        <v>7</v>
      </c>
      <c r="C2" s="216"/>
      <c r="D2" s="216"/>
      <c r="E2" s="216"/>
      <c r="F2" s="216"/>
    </row>
    <row r="3" spans="2:6" ht="12.75">
      <c r="B3" s="216"/>
      <c r="C3" s="216"/>
      <c r="D3" s="216"/>
      <c r="E3" s="216"/>
      <c r="F3" s="216"/>
    </row>
    <row r="4" spans="1:8" ht="12.75">
      <c r="A4" s="217"/>
      <c r="B4" s="217"/>
      <c r="C4" s="217"/>
      <c r="D4" s="217"/>
      <c r="E4" s="217"/>
      <c r="F4" s="217"/>
      <c r="G4" s="217"/>
      <c r="H4" s="217"/>
    </row>
    <row r="5" spans="1:8" ht="12.75">
      <c r="A5" s="217"/>
      <c r="B5" s="217"/>
      <c r="C5" s="217"/>
      <c r="D5" s="217"/>
      <c r="E5" s="217"/>
      <c r="F5" s="217"/>
      <c r="G5" s="217"/>
      <c r="H5" s="217"/>
    </row>
    <row r="6" spans="1:8" ht="12.75">
      <c r="A6" s="219" t="s">
        <v>0</v>
      </c>
      <c r="B6" s="219"/>
      <c r="C6" s="219"/>
      <c r="D6" s="219"/>
      <c r="E6" s="219"/>
      <c r="F6" s="219"/>
      <c r="G6" s="219"/>
      <c r="H6" s="219"/>
    </row>
    <row r="7" spans="1:8" ht="12.75">
      <c r="A7" s="219"/>
      <c r="B7" s="219"/>
      <c r="C7" s="219"/>
      <c r="D7" s="219"/>
      <c r="E7" s="219"/>
      <c r="F7" s="219"/>
      <c r="G7" s="219"/>
      <c r="H7" s="219"/>
    </row>
    <row r="8" spans="1:8" ht="12.75">
      <c r="A8" s="219"/>
      <c r="B8" s="219"/>
      <c r="C8" s="219"/>
      <c r="D8" s="219"/>
      <c r="E8" s="219"/>
      <c r="F8" s="219"/>
      <c r="G8" s="219"/>
      <c r="H8" s="219"/>
    </row>
    <row r="9" spans="1:8" ht="12.75">
      <c r="A9" s="219"/>
      <c r="B9" s="219"/>
      <c r="C9" s="219"/>
      <c r="D9" s="219"/>
      <c r="E9" s="219"/>
      <c r="F9" s="219"/>
      <c r="G9" s="219"/>
      <c r="H9" s="219"/>
    </row>
    <row r="10" spans="1:8" ht="16.5" thickBot="1">
      <c r="A10" s="3" t="s">
        <v>1</v>
      </c>
      <c r="B10" s="4" t="s">
        <v>2</v>
      </c>
      <c r="C10" s="4" t="s">
        <v>3</v>
      </c>
      <c r="D10" s="5"/>
      <c r="E10" s="4" t="s">
        <v>4</v>
      </c>
      <c r="F10" s="4" t="s">
        <v>5</v>
      </c>
      <c r="G10" s="6" t="s">
        <v>6</v>
      </c>
      <c r="H10" s="221"/>
    </row>
    <row r="11" spans="1:8" ht="14.25" thickBot="1" thickTop="1">
      <c r="A11" s="1">
        <v>45</v>
      </c>
      <c r="B11" s="1">
        <v>56</v>
      </c>
      <c r="C11" s="1">
        <v>-78</v>
      </c>
      <c r="D11" s="1"/>
      <c r="E11" s="1">
        <f>IF(a&lt;&gt;0,b*b-4*a*с,"это не кв уравнение")</f>
        <v>17176</v>
      </c>
      <c r="F11" s="1">
        <f>IF(OR(d&lt;0,a=0),"нет корней",(-b+SQRT(d))/2/a)</f>
        <v>0.8339693267027444</v>
      </c>
      <c r="G11" s="2">
        <f>IF(OR(d&lt;0,a=0),"нет корней",(-b-SQRT(d))/2/a)</f>
        <v>-2.078413771147189</v>
      </c>
      <c r="H11" s="221"/>
    </row>
    <row r="12" spans="1:8" ht="14.25" thickBot="1" thickTop="1">
      <c r="A12" s="1"/>
      <c r="B12" s="1"/>
      <c r="C12" s="1"/>
      <c r="D12" s="1"/>
      <c r="E12" s="1"/>
      <c r="F12" s="1"/>
      <c r="G12" s="2"/>
      <c r="H12" s="221"/>
    </row>
    <row r="13" spans="1:8" ht="13.5" thickTop="1">
      <c r="A13" s="215" t="s">
        <v>8</v>
      </c>
      <c r="B13" s="220"/>
      <c r="C13" s="220"/>
      <c r="D13" s="220"/>
      <c r="E13" s="220"/>
      <c r="F13" s="220"/>
      <c r="G13" s="220"/>
      <c r="H13" s="220"/>
    </row>
    <row r="14" spans="1:8" ht="12.75">
      <c r="A14" s="220"/>
      <c r="B14" s="220"/>
      <c r="C14" s="220"/>
      <c r="D14" s="220"/>
      <c r="E14" s="220"/>
      <c r="F14" s="220"/>
      <c r="G14" s="220"/>
      <c r="H14" s="220"/>
    </row>
    <row r="15" spans="1:8" ht="12.75">
      <c r="A15" s="220"/>
      <c r="B15" s="220"/>
      <c r="C15" s="220"/>
      <c r="D15" s="220"/>
      <c r="E15" s="220"/>
      <c r="F15" s="220"/>
      <c r="G15" s="220"/>
      <c r="H15" s="220"/>
    </row>
    <row r="16" spans="1:8" ht="12.75">
      <c r="A16" s="220"/>
      <c r="B16" s="220"/>
      <c r="C16" s="220"/>
      <c r="D16" s="220"/>
      <c r="E16" s="220"/>
      <c r="F16" s="220"/>
      <c r="G16" s="220"/>
      <c r="H16" s="220"/>
    </row>
    <row r="18" spans="2:9" ht="12.75">
      <c r="B18" s="213" t="s">
        <v>9</v>
      </c>
      <c r="C18" s="214"/>
      <c r="D18" s="214"/>
      <c r="E18" s="214"/>
      <c r="F18" s="214"/>
      <c r="G18" s="214"/>
      <c r="H18" s="214"/>
      <c r="I18" s="214"/>
    </row>
    <row r="19" spans="2:9" ht="12.75">
      <c r="B19" s="214"/>
      <c r="C19" s="214"/>
      <c r="D19" s="214"/>
      <c r="E19" s="214"/>
      <c r="F19" s="214"/>
      <c r="G19" s="214"/>
      <c r="H19" s="214"/>
      <c r="I19" s="214"/>
    </row>
    <row r="20" spans="2:9" ht="12.75">
      <c r="B20" s="214"/>
      <c r="C20" s="214"/>
      <c r="D20" s="214"/>
      <c r="E20" s="214"/>
      <c r="F20" s="214"/>
      <c r="G20" s="214"/>
      <c r="H20" s="214"/>
      <c r="I20" s="214"/>
    </row>
    <row r="21" spans="2:9" ht="12.75">
      <c r="B21" s="214"/>
      <c r="C21" s="214"/>
      <c r="D21" s="214"/>
      <c r="E21" s="214"/>
      <c r="F21" s="214"/>
      <c r="G21" s="214"/>
      <c r="H21" s="214"/>
      <c r="I21" s="214"/>
    </row>
    <row r="22" spans="2:8" ht="12.75">
      <c r="B22" s="218"/>
      <c r="C22" s="218"/>
      <c r="D22" s="218"/>
      <c r="E22" s="218"/>
      <c r="F22" s="218"/>
      <c r="G22" s="218"/>
      <c r="H22" s="218"/>
    </row>
    <row r="23" spans="2:8" ht="12.75">
      <c r="B23" s="218"/>
      <c r="C23" s="218"/>
      <c r="D23" s="218"/>
      <c r="E23" s="218"/>
      <c r="F23" s="218"/>
      <c r="G23" s="218"/>
      <c r="H23" s="218"/>
    </row>
    <row r="24" spans="2:8" ht="12.75">
      <c r="B24" s="218"/>
      <c r="C24" s="218"/>
      <c r="D24" s="218"/>
      <c r="E24" s="218"/>
      <c r="F24" s="218"/>
      <c r="G24" s="218"/>
      <c r="H24" s="218"/>
    </row>
    <row r="25" spans="2:8" ht="12.75">
      <c r="B25" s="218"/>
      <c r="C25" s="218"/>
      <c r="D25" s="218"/>
      <c r="E25" s="218"/>
      <c r="F25" s="218"/>
      <c r="G25" s="218"/>
      <c r="H25" s="218"/>
    </row>
    <row r="26" spans="2:8" ht="12.75">
      <c r="B26" s="218"/>
      <c r="C26" s="218"/>
      <c r="D26" s="218"/>
      <c r="E26" s="218"/>
      <c r="F26" s="218"/>
      <c r="G26" s="218"/>
      <c r="H26" s="218"/>
    </row>
    <row r="27" spans="2:8" ht="12.75">
      <c r="B27" s="218"/>
      <c r="C27" s="218"/>
      <c r="D27" s="218"/>
      <c r="E27" s="218"/>
      <c r="F27" s="218"/>
      <c r="G27" s="218"/>
      <c r="H27" s="218"/>
    </row>
    <row r="28" spans="2:8" ht="12.75">
      <c r="B28" s="218"/>
      <c r="C28" s="218"/>
      <c r="D28" s="218"/>
      <c r="E28" s="218"/>
      <c r="F28" s="218"/>
      <c r="G28" s="218"/>
      <c r="H28" s="218"/>
    </row>
    <row r="31" spans="2:3" ht="13.5">
      <c r="B31" s="7" t="s">
        <v>10</v>
      </c>
      <c r="C31" s="7" t="s">
        <v>11</v>
      </c>
    </row>
    <row r="32" spans="2:3" ht="12.75">
      <c r="B32" s="10">
        <v>15293</v>
      </c>
      <c r="C32" s="11">
        <v>36563</v>
      </c>
    </row>
    <row r="33" spans="3:5" ht="24" thickBot="1">
      <c r="C33" s="180" t="s">
        <v>12</v>
      </c>
      <c r="D33" s="176"/>
      <c r="E33" s="176"/>
    </row>
    <row r="34" spans="2:5" ht="13.5" thickTop="1">
      <c r="B34" s="177" t="s">
        <v>13</v>
      </c>
      <c r="C34" s="178"/>
      <c r="D34" s="178"/>
      <c r="E34" s="209"/>
    </row>
    <row r="35" spans="2:5" ht="21.75" customHeight="1" thickBot="1">
      <c r="B35" s="210"/>
      <c r="C35" s="211"/>
      <c r="D35" s="211"/>
      <c r="E35" s="212"/>
    </row>
    <row r="36" spans="2:5" ht="14.25" thickBot="1" thickTop="1">
      <c r="B36" s="8">
        <f>$C$32</f>
        <v>36563</v>
      </c>
      <c r="C36" s="9">
        <f>SIN(2*PI()*(B36-$B$32)/23)</f>
        <v>-0.9790840876824254</v>
      </c>
      <c r="D36" s="9">
        <f>SIN(2*PI()*(B36-$B$32)/28)</f>
        <v>-0.7818314824677919</v>
      </c>
      <c r="E36" s="9">
        <f>SIN(2*PI()*(B36-$B$32)/33)</f>
        <v>-0.2817325568411059</v>
      </c>
    </row>
    <row r="37" spans="2:5" ht="14.25" thickBot="1" thickTop="1">
      <c r="B37" s="8">
        <f>B36+1</f>
        <v>36564</v>
      </c>
      <c r="C37" s="9">
        <f aca="true" t="shared" si="0" ref="C37:C63">SIN(2*PI()*(B37-$B$32)/23)</f>
        <v>-0.8878852184021573</v>
      </c>
      <c r="D37" s="9">
        <f aca="true" t="shared" si="1" ref="D37:D63">SIN(2*PI()*(B37-$B$32)/28)</f>
        <v>-0.9009688679025457</v>
      </c>
      <c r="E37" s="9">
        <f aca="true" t="shared" si="2" ref="E37:E63">SIN(2*PI()*(B37-$B$32)/33)</f>
        <v>-0.45822652172766715</v>
      </c>
    </row>
    <row r="38" spans="2:5" ht="14.25" thickBot="1" thickTop="1">
      <c r="B38" s="8">
        <f aca="true" t="shared" si="3" ref="B38:B61">B37+1</f>
        <v>36565</v>
      </c>
      <c r="C38" s="9">
        <f t="shared" si="0"/>
        <v>-0.7308359642783749</v>
      </c>
      <c r="D38" s="9">
        <f t="shared" si="1"/>
        <v>-0.9749279121818359</v>
      </c>
      <c r="E38" s="9">
        <f t="shared" si="2"/>
        <v>-0.6181589862206097</v>
      </c>
    </row>
    <row r="39" spans="2:5" ht="14.25" thickBot="1" thickTop="1">
      <c r="B39" s="8">
        <f t="shared" si="3"/>
        <v>36566</v>
      </c>
      <c r="C39" s="9">
        <f t="shared" si="0"/>
        <v>-0.5195839500356892</v>
      </c>
      <c r="D39" s="9">
        <f t="shared" si="1"/>
        <v>-1</v>
      </c>
      <c r="E39" s="9">
        <f t="shared" si="2"/>
        <v>-0.7557495743540766</v>
      </c>
    </row>
    <row r="40" spans="2:5" ht="14.25" thickBot="1" thickTop="1">
      <c r="B40" s="8">
        <f t="shared" si="3"/>
        <v>36567</v>
      </c>
      <c r="C40" s="9">
        <f t="shared" si="0"/>
        <v>-0.26979677115724665</v>
      </c>
      <c r="D40" s="9">
        <f t="shared" si="1"/>
        <v>-0.974927912181714</v>
      </c>
      <c r="E40" s="9">
        <f t="shared" si="2"/>
        <v>-0.8660254037843857</v>
      </c>
    </row>
    <row r="41" spans="2:5" ht="14.25" thickBot="1" thickTop="1">
      <c r="B41" s="8">
        <f t="shared" si="3"/>
        <v>36568</v>
      </c>
      <c r="C41" s="9">
        <f t="shared" si="0"/>
        <v>-1.6270361793968569E-13</v>
      </c>
      <c r="D41" s="9">
        <f t="shared" si="1"/>
        <v>-0.9009688679027026</v>
      </c>
      <c r="E41" s="9">
        <f t="shared" si="2"/>
        <v>-0.9450008187145412</v>
      </c>
    </row>
    <row r="42" spans="2:5" ht="14.25" thickBot="1" thickTop="1">
      <c r="B42" s="8">
        <f t="shared" si="3"/>
        <v>36569</v>
      </c>
      <c r="C42" s="9">
        <f t="shared" si="0"/>
        <v>0.26979677115605755</v>
      </c>
      <c r="D42" s="9">
        <f t="shared" si="1"/>
        <v>-0.7818314824685845</v>
      </c>
      <c r="E42" s="9">
        <f t="shared" si="2"/>
        <v>-0.9898214418808371</v>
      </c>
    </row>
    <row r="43" spans="2:5" ht="14.25" thickBot="1" thickTop="1">
      <c r="B43" s="8">
        <f t="shared" si="3"/>
        <v>36570</v>
      </c>
      <c r="C43" s="9">
        <f t="shared" si="0"/>
        <v>0.5195839500354112</v>
      </c>
      <c r="D43" s="9">
        <f t="shared" si="1"/>
        <v>-0.6234898018589027</v>
      </c>
      <c r="E43" s="9">
        <f t="shared" si="2"/>
        <v>-0.9988673391830102</v>
      </c>
    </row>
    <row r="44" spans="2:5" ht="14.25" thickBot="1" thickTop="1">
      <c r="B44" s="8">
        <f t="shared" si="3"/>
        <v>36571</v>
      </c>
      <c r="C44" s="9">
        <f t="shared" si="0"/>
        <v>0.7308359642781528</v>
      </c>
      <c r="D44" s="9">
        <f t="shared" si="1"/>
        <v>-0.43388373911796596</v>
      </c>
      <c r="E44" s="9">
        <f t="shared" si="2"/>
        <v>-0.9718115683236193</v>
      </c>
    </row>
    <row r="45" spans="2:5" ht="14.25" thickBot="1" thickTop="1">
      <c r="B45" s="8">
        <f t="shared" si="3"/>
        <v>36572</v>
      </c>
      <c r="C45" s="9">
        <f t="shared" si="0"/>
        <v>0.8878852184020076</v>
      </c>
      <c r="D45" s="9">
        <f t="shared" si="1"/>
        <v>-0.22252093395698605</v>
      </c>
      <c r="E45" s="9">
        <f t="shared" si="2"/>
        <v>-0.9096319953547727</v>
      </c>
    </row>
    <row r="46" spans="2:5" ht="14.25" thickBot="1" thickTop="1">
      <c r="B46" s="8">
        <f t="shared" si="3"/>
        <v>36573</v>
      </c>
      <c r="C46" s="9">
        <f t="shared" si="0"/>
        <v>0.9790840876823592</v>
      </c>
      <c r="D46" s="9">
        <f t="shared" si="1"/>
        <v>-1.5692308563686197E-14</v>
      </c>
      <c r="E46" s="9">
        <f t="shared" si="2"/>
        <v>-0.8145759520503274</v>
      </c>
    </row>
    <row r="47" spans="2:5" ht="14.25" thickBot="1" thickTop="1">
      <c r="B47" s="8">
        <f t="shared" si="3"/>
        <v>36574</v>
      </c>
      <c r="C47" s="9">
        <f t="shared" si="0"/>
        <v>0.9976687691905844</v>
      </c>
      <c r="D47" s="9">
        <f t="shared" si="1"/>
        <v>0.22252093395606876</v>
      </c>
      <c r="E47" s="9">
        <f t="shared" si="2"/>
        <v>-0.6900790114823065</v>
      </c>
    </row>
    <row r="48" spans="2:5" ht="14.25" thickBot="1" thickTop="1">
      <c r="B48" s="8">
        <f t="shared" si="3"/>
        <v>36575</v>
      </c>
      <c r="C48" s="9">
        <f t="shared" si="0"/>
        <v>0.9422609221187149</v>
      </c>
      <c r="D48" s="9">
        <f t="shared" si="1"/>
        <v>0.43388373911793765</v>
      </c>
      <c r="E48" s="9">
        <f t="shared" si="2"/>
        <v>-0.5406408174552969</v>
      </c>
    </row>
    <row r="49" spans="2:5" ht="14.25" thickBot="1" thickTop="1">
      <c r="B49" s="8">
        <f t="shared" si="3"/>
        <v>36576</v>
      </c>
      <c r="C49" s="9">
        <f t="shared" si="0"/>
        <v>0.8169698930107454</v>
      </c>
      <c r="D49" s="9">
        <f t="shared" si="1"/>
        <v>0.6234898018588781</v>
      </c>
      <c r="E49" s="9">
        <f t="shared" si="2"/>
        <v>-0.3716624556602585</v>
      </c>
    </row>
    <row r="50" spans="2:5" ht="14.25" thickBot="1" thickTop="1">
      <c r="B50" s="8">
        <f t="shared" si="3"/>
        <v>36577</v>
      </c>
      <c r="C50" s="9">
        <f t="shared" si="0"/>
        <v>0.6310879443264079</v>
      </c>
      <c r="D50" s="9">
        <f t="shared" si="1"/>
        <v>0.7818314824679978</v>
      </c>
      <c r="E50" s="9">
        <f t="shared" si="2"/>
        <v>-0.18925124436061527</v>
      </c>
    </row>
    <row r="51" spans="2:5" ht="14.25" thickBot="1" thickTop="1">
      <c r="B51" s="8">
        <f t="shared" si="3"/>
        <v>36578</v>
      </c>
      <c r="C51" s="9">
        <f t="shared" si="0"/>
        <v>0.39840108984576456</v>
      </c>
      <c r="D51" s="9">
        <f t="shared" si="1"/>
        <v>0.900968867902689</v>
      </c>
      <c r="E51" s="9">
        <f t="shared" si="2"/>
        <v>4.1749546528246917E-13</v>
      </c>
    </row>
    <row r="52" spans="2:5" ht="14.25" thickBot="1" thickTop="1">
      <c r="B52" s="8">
        <f t="shared" si="3"/>
        <v>36579</v>
      </c>
      <c r="C52" s="9">
        <f t="shared" si="0"/>
        <v>0.1361666490965649</v>
      </c>
      <c r="D52" s="9">
        <f t="shared" si="1"/>
        <v>0.974927912181707</v>
      </c>
      <c r="E52" s="9">
        <f t="shared" si="2"/>
        <v>0.1892512443600956</v>
      </c>
    </row>
    <row r="53" spans="2:5" ht="14.25" thickBot="1" thickTop="1">
      <c r="B53" s="8">
        <f t="shared" si="3"/>
        <v>36580</v>
      </c>
      <c r="C53" s="9">
        <f t="shared" si="0"/>
        <v>-0.1361666490959959</v>
      </c>
      <c r="D53" s="9">
        <f t="shared" si="1"/>
        <v>1</v>
      </c>
      <c r="E53" s="9">
        <f t="shared" si="2"/>
        <v>0.3716624556597672</v>
      </c>
    </row>
    <row r="54" spans="2:5" ht="14.25" thickBot="1" thickTop="1">
      <c r="B54" s="8">
        <f t="shared" si="3"/>
        <v>36581</v>
      </c>
      <c r="C54" s="9">
        <f t="shared" si="0"/>
        <v>-0.398401089846072</v>
      </c>
      <c r="D54" s="9">
        <f t="shared" si="1"/>
        <v>0.9749279121818429</v>
      </c>
      <c r="E54" s="9">
        <f t="shared" si="2"/>
        <v>0.5406408174556168</v>
      </c>
    </row>
    <row r="55" spans="2:5" ht="14.25" thickBot="1" thickTop="1">
      <c r="B55" s="8">
        <f t="shared" si="3"/>
        <v>36582</v>
      </c>
      <c r="C55" s="9">
        <f t="shared" si="0"/>
        <v>-0.6310879443259624</v>
      </c>
      <c r="D55" s="9">
        <f t="shared" si="1"/>
        <v>0.9009688679025593</v>
      </c>
      <c r="E55" s="9">
        <f t="shared" si="2"/>
        <v>0.6900790114819235</v>
      </c>
    </row>
    <row r="56" spans="2:5" ht="14.25" thickBot="1" thickTop="1">
      <c r="B56" s="8">
        <f t="shared" si="3"/>
        <v>36583</v>
      </c>
      <c r="C56" s="9">
        <f t="shared" si="0"/>
        <v>-0.8169698930098898</v>
      </c>
      <c r="D56" s="9">
        <f t="shared" si="1"/>
        <v>0.7818314824683785</v>
      </c>
      <c r="E56" s="9">
        <f t="shared" si="2"/>
        <v>0.8145759520500204</v>
      </c>
    </row>
    <row r="57" spans="2:5" ht="14.25" thickBot="1" thickTop="1">
      <c r="B57" s="8">
        <f t="shared" si="3"/>
        <v>36584</v>
      </c>
      <c r="C57" s="9">
        <f t="shared" si="0"/>
        <v>-0.9422609221188272</v>
      </c>
      <c r="D57" s="9">
        <f t="shared" si="1"/>
        <v>0.6234898018586444</v>
      </c>
      <c r="E57" s="9">
        <f t="shared" si="2"/>
        <v>0.9096319953545527</v>
      </c>
    </row>
    <row r="58" spans="2:5" ht="14.25" thickBot="1" thickTop="1">
      <c r="B58" s="8">
        <f t="shared" si="3"/>
        <v>36585</v>
      </c>
      <c r="C58" s="9">
        <f t="shared" si="0"/>
        <v>-0.9976687691905453</v>
      </c>
      <c r="D58" s="9">
        <f t="shared" si="1"/>
        <v>0.43388373911766837</v>
      </c>
      <c r="E58" s="9">
        <f t="shared" si="2"/>
        <v>0.9718115683234945</v>
      </c>
    </row>
    <row r="59" spans="2:5" ht="14.25" thickBot="1" thickTop="1">
      <c r="B59" s="8">
        <f t="shared" si="3"/>
        <v>36586</v>
      </c>
      <c r="C59" s="9">
        <f t="shared" si="0"/>
        <v>-0.9790840876824761</v>
      </c>
      <c r="D59" s="9">
        <f t="shared" si="1"/>
        <v>0.22252093395666406</v>
      </c>
      <c r="E59" s="9">
        <f t="shared" si="2"/>
        <v>0.998867339182985</v>
      </c>
    </row>
    <row r="60" spans="2:5" ht="14.25" thickBot="1" thickTop="1">
      <c r="B60" s="8">
        <f t="shared" si="3"/>
        <v>36587</v>
      </c>
      <c r="C60" s="9">
        <f t="shared" si="0"/>
        <v>-0.8878852184022719</v>
      </c>
      <c r="D60" s="9">
        <f t="shared" si="1"/>
        <v>-3.1458754871926953E-13</v>
      </c>
      <c r="E60" s="9">
        <f t="shared" si="2"/>
        <v>0.9898214418809124</v>
      </c>
    </row>
    <row r="61" spans="2:5" ht="14.25" thickBot="1" thickTop="1">
      <c r="B61" s="8">
        <f t="shared" si="3"/>
        <v>36588</v>
      </c>
      <c r="C61" s="9">
        <f t="shared" si="0"/>
        <v>-0.7308359642785448</v>
      </c>
      <c r="D61" s="9">
        <f t="shared" si="1"/>
        <v>-0.22252093395639078</v>
      </c>
      <c r="E61" s="9">
        <f t="shared" si="2"/>
        <v>0.9450008187147143</v>
      </c>
    </row>
    <row r="62" spans="2:5" ht="14.25" thickBot="1" thickTop="1">
      <c r="B62" s="8">
        <v>36588</v>
      </c>
      <c r="C62" s="9">
        <f t="shared" si="0"/>
        <v>-0.7308359642785448</v>
      </c>
      <c r="D62" s="9">
        <f t="shared" si="1"/>
        <v>-0.22252093395639078</v>
      </c>
      <c r="E62" s="9">
        <f t="shared" si="2"/>
        <v>0.9450008187147143</v>
      </c>
    </row>
    <row r="63" spans="2:5" ht="14.25" thickBot="1" thickTop="1">
      <c r="B63" s="8">
        <v>36589</v>
      </c>
      <c r="C63" s="9">
        <f t="shared" si="0"/>
        <v>-0.519583950035902</v>
      </c>
      <c r="D63" s="9">
        <f t="shared" si="1"/>
        <v>-0.4338837391165964</v>
      </c>
      <c r="E63" s="9">
        <f t="shared" si="2"/>
        <v>0.8660254037846503</v>
      </c>
    </row>
    <row r="64" ht="13.5" thickTop="1"/>
  </sheetData>
  <mergeCells count="9">
    <mergeCell ref="C33:E33"/>
    <mergeCell ref="B34:E35"/>
    <mergeCell ref="B18:I21"/>
    <mergeCell ref="B2:F3"/>
    <mergeCell ref="A4:H5"/>
    <mergeCell ref="B22:H28"/>
    <mergeCell ref="A6:H9"/>
    <mergeCell ref="A13:H16"/>
    <mergeCell ref="H10:H12"/>
  </mergeCells>
  <printOptions/>
  <pageMargins left="0.75" right="0.75" top="1" bottom="1" header="0.5" footer="0.5"/>
  <pageSetup orientation="portrait" paperSize="9"/>
  <drawing r:id="rId7"/>
  <legacyDrawing r:id="rId6"/>
  <oleObjects>
    <oleObject progId="Equation.3" shapeId="301076" r:id="rId1"/>
    <oleObject progId="Equation.3" shapeId="325579" r:id="rId2"/>
    <oleObject progId="Equation.3" shapeId="371813" r:id="rId3"/>
    <oleObject progId="Equation.3" shapeId="379081" r:id="rId4"/>
    <oleObject progId="Equation.3" shapeId="379287" r:id="rId5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H84" sqref="H84"/>
    </sheetView>
  </sheetViews>
  <sheetFormatPr defaultColWidth="9.33203125" defaultRowHeight="12.75"/>
  <cols>
    <col min="1" max="1" width="10.16015625" style="0" customWidth="1"/>
    <col min="2" max="2" width="9.5" style="0" customWidth="1"/>
    <col min="4" max="4" width="10.33203125" style="0" customWidth="1"/>
    <col min="5" max="5" width="9.83203125" style="0" customWidth="1"/>
  </cols>
  <sheetData>
    <row r="1" spans="1:9" ht="12.75">
      <c r="A1" s="217"/>
      <c r="B1" s="217"/>
      <c r="C1" s="217"/>
      <c r="D1" s="217"/>
      <c r="E1" s="217"/>
      <c r="F1" s="217"/>
      <c r="G1" s="217"/>
      <c r="H1" s="217"/>
      <c r="I1" s="217"/>
    </row>
    <row r="2" spans="1:9" ht="12.75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2.75">
      <c r="A3" s="217"/>
      <c r="B3" s="217"/>
      <c r="C3" s="217"/>
      <c r="D3" s="217"/>
      <c r="E3" s="217"/>
      <c r="F3" s="217"/>
      <c r="G3" s="217"/>
      <c r="H3" s="217"/>
      <c r="I3" s="217"/>
    </row>
    <row r="4" spans="1:9" ht="12.75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2.7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2.75">
      <c r="A6" s="217"/>
      <c r="B6" s="217"/>
      <c r="C6" s="217"/>
      <c r="D6" s="217"/>
      <c r="E6" s="217"/>
      <c r="F6" s="217"/>
      <c r="G6" s="217"/>
      <c r="H6" s="217"/>
      <c r="I6" s="217"/>
    </row>
    <row r="7" spans="1:9" ht="12.75">
      <c r="A7" s="217"/>
      <c r="B7" s="217"/>
      <c r="C7" s="217"/>
      <c r="D7" s="217"/>
      <c r="E7" s="217"/>
      <c r="F7" s="217"/>
      <c r="G7" s="217"/>
      <c r="H7" s="217"/>
      <c r="I7" s="217"/>
    </row>
    <row r="8" spans="1:9" ht="12.75">
      <c r="A8" s="217"/>
      <c r="B8" s="217"/>
      <c r="C8" s="217"/>
      <c r="D8" s="217"/>
      <c r="E8" s="217"/>
      <c r="F8" s="217"/>
      <c r="G8" s="217"/>
      <c r="H8" s="217"/>
      <c r="I8" s="217"/>
    </row>
    <row r="9" spans="1:9" ht="12.75">
      <c r="A9" s="217"/>
      <c r="B9" s="217"/>
      <c r="C9" s="217"/>
      <c r="D9" s="217"/>
      <c r="E9" s="217"/>
      <c r="F9" s="217"/>
      <c r="G9" s="217"/>
      <c r="H9" s="217"/>
      <c r="I9" s="217"/>
    </row>
    <row r="10" spans="1:9" ht="12.75">
      <c r="A10" s="217"/>
      <c r="B10" s="217"/>
      <c r="C10" s="217"/>
      <c r="D10" s="217"/>
      <c r="E10" s="217"/>
      <c r="F10" s="217"/>
      <c r="G10" s="217"/>
      <c r="H10" s="217"/>
      <c r="I10" s="217"/>
    </row>
    <row r="11" spans="1:9" ht="12.75">
      <c r="A11" s="217"/>
      <c r="B11" s="217"/>
      <c r="C11" s="217"/>
      <c r="D11" s="217"/>
      <c r="E11" s="217"/>
      <c r="F11" s="217"/>
      <c r="G11" s="217"/>
      <c r="H11" s="217"/>
      <c r="I11" s="217"/>
    </row>
    <row r="12" spans="1:9" ht="12.75">
      <c r="A12" s="217"/>
      <c r="B12" s="217"/>
      <c r="C12" s="217"/>
      <c r="D12" s="217"/>
      <c r="E12" s="217"/>
      <c r="F12" s="217"/>
      <c r="G12" s="217"/>
      <c r="H12" s="217"/>
      <c r="I12" s="217"/>
    </row>
    <row r="13" spans="1:9" ht="12.75">
      <c r="A13" s="217"/>
      <c r="B13" s="217"/>
      <c r="C13" s="217"/>
      <c r="D13" s="217"/>
      <c r="E13" s="217"/>
      <c r="F13" s="217"/>
      <c r="G13" s="217"/>
      <c r="H13" s="217"/>
      <c r="I13" s="217"/>
    </row>
    <row r="14" spans="1:9" ht="12.75">
      <c r="A14" s="217"/>
      <c r="B14" s="217"/>
      <c r="C14" s="217"/>
      <c r="D14" s="217"/>
      <c r="E14" s="217"/>
      <c r="F14" s="217"/>
      <c r="G14" s="217"/>
      <c r="H14" s="217"/>
      <c r="I14" s="217"/>
    </row>
    <row r="15" spans="1:9" ht="12.75">
      <c r="A15" s="217"/>
      <c r="B15" s="217"/>
      <c r="C15" s="217"/>
      <c r="D15" s="217"/>
      <c r="E15" s="217"/>
      <c r="F15" s="217"/>
      <c r="G15" s="217"/>
      <c r="H15" s="217"/>
      <c r="I15" s="217"/>
    </row>
    <row r="16" spans="1:9" ht="12.75">
      <c r="A16" s="217"/>
      <c r="B16" s="217"/>
      <c r="C16" s="217"/>
      <c r="D16" s="217"/>
      <c r="E16" s="217"/>
      <c r="F16" s="217"/>
      <c r="G16" s="217"/>
      <c r="H16" s="217"/>
      <c r="I16" s="217"/>
    </row>
    <row r="17" spans="1:9" ht="12.75">
      <c r="A17" s="217"/>
      <c r="B17" s="217"/>
      <c r="C17" s="217"/>
      <c r="D17" s="217"/>
      <c r="E17" s="217"/>
      <c r="F17" s="217"/>
      <c r="G17" s="217"/>
      <c r="H17" s="217"/>
      <c r="I17" s="217"/>
    </row>
    <row r="18" spans="1:9" ht="12.75">
      <c r="A18" s="221"/>
      <c r="B18" s="221"/>
      <c r="C18" s="221"/>
      <c r="D18" s="221"/>
      <c r="E18" s="221"/>
      <c r="F18" s="221"/>
      <c r="G18" s="221"/>
      <c r="H18" s="221"/>
      <c r="I18" s="221"/>
    </row>
    <row r="19" spans="1:9" ht="12.75">
      <c r="A19" s="221"/>
      <c r="B19" s="221"/>
      <c r="C19" s="221"/>
      <c r="D19" s="221"/>
      <c r="E19" s="221"/>
      <c r="F19" s="221"/>
      <c r="G19" s="221"/>
      <c r="H19" s="221"/>
      <c r="I19" s="221"/>
    </row>
    <row r="20" spans="1:9" ht="12.75">
      <c r="A20" s="221"/>
      <c r="B20" s="221"/>
      <c r="C20" s="221"/>
      <c r="D20" s="221"/>
      <c r="E20" s="221"/>
      <c r="F20" s="221"/>
      <c r="G20" s="221"/>
      <c r="H20" s="221"/>
      <c r="I20" s="221"/>
    </row>
    <row r="21" spans="1:9" ht="12.75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9" ht="12.75">
      <c r="A22" s="221"/>
      <c r="B22" s="221"/>
      <c r="C22" s="221"/>
      <c r="D22" s="221"/>
      <c r="E22" s="221"/>
      <c r="F22" s="221"/>
      <c r="G22" s="221"/>
      <c r="H22" s="221"/>
      <c r="I22" s="221"/>
    </row>
    <row r="26" spans="1:9" ht="12.75">
      <c r="A26" s="222" t="s">
        <v>14</v>
      </c>
      <c r="B26" s="223"/>
      <c r="C26" s="223"/>
      <c r="D26" s="223"/>
      <c r="E26" s="223"/>
      <c r="F26" s="223"/>
      <c r="G26" s="223"/>
      <c r="H26" s="223"/>
      <c r="I26" s="223"/>
    </row>
    <row r="27" spans="1:9" ht="12.75">
      <c r="A27" s="223"/>
      <c r="B27" s="223"/>
      <c r="C27" s="223"/>
      <c r="D27" s="223"/>
      <c r="E27" s="223"/>
      <c r="F27" s="223"/>
      <c r="G27" s="223"/>
      <c r="H27" s="223"/>
      <c r="I27" s="223"/>
    </row>
    <row r="29" spans="1:8" ht="12.75">
      <c r="A29" s="224" t="s">
        <v>15</v>
      </c>
      <c r="B29" s="223"/>
      <c r="C29" s="15">
        <v>1.8</v>
      </c>
      <c r="H29" s="14"/>
    </row>
    <row r="30" spans="1:3" ht="12.75">
      <c r="A30" s="225" t="s">
        <v>16</v>
      </c>
      <c r="B30" s="223"/>
      <c r="C30" s="15">
        <v>10</v>
      </c>
    </row>
    <row r="31" spans="1:3" ht="12.75">
      <c r="A31" s="224" t="s">
        <v>17</v>
      </c>
      <c r="B31" s="223"/>
      <c r="C31" s="15">
        <v>9</v>
      </c>
    </row>
    <row r="32" spans="1:3" ht="12.75">
      <c r="A32" s="224" t="s">
        <v>18</v>
      </c>
      <c r="B32" s="223"/>
      <c r="C32" s="15">
        <v>20</v>
      </c>
    </row>
    <row r="33" spans="1:3" ht="12.75">
      <c r="A33" s="226" t="s">
        <v>19</v>
      </c>
      <c r="B33" s="227"/>
      <c r="C33" s="15">
        <f>$C$29/$C$32</f>
        <v>0.09</v>
      </c>
    </row>
    <row r="35" spans="1:4" ht="12.75">
      <c r="A35" s="13" t="s">
        <v>22</v>
      </c>
      <c r="B35" s="13" t="s">
        <v>23</v>
      </c>
      <c r="C35" s="13" t="s">
        <v>20</v>
      </c>
      <c r="D35" s="13" t="s">
        <v>21</v>
      </c>
    </row>
    <row r="36" spans="1:4" ht="12.75">
      <c r="A36">
        <v>0</v>
      </c>
      <c r="B36">
        <f>SQRT($C$29^2-A36^2)</f>
        <v>1.8</v>
      </c>
      <c r="C36">
        <f>A36*($C$30-$C$30)/$C$30</f>
        <v>0</v>
      </c>
      <c r="D36">
        <f>B36*$C$31/$C$30</f>
        <v>1.6199999999999999</v>
      </c>
    </row>
    <row r="37" spans="1:4" ht="12.75">
      <c r="A37">
        <f>A36+$C$33</f>
        <v>0.09</v>
      </c>
      <c r="B37">
        <f aca="true" t="shared" si="0" ref="B37:B56">SQRT($C$29^2-A37^2)</f>
        <v>1.797748591989436</v>
      </c>
      <c r="C37">
        <f>A37*($C$30-$C$31)/$C$30</f>
        <v>0.009</v>
      </c>
      <c r="D37">
        <f aca="true" t="shared" si="1" ref="D37:D56">B37*$C$31/$C$30</f>
        <v>1.6179737327904924</v>
      </c>
    </row>
    <row r="38" spans="1:4" ht="12.75">
      <c r="A38">
        <f aca="true" t="shared" si="2" ref="A38:A56">A37+$C$33</f>
        <v>0.18</v>
      </c>
      <c r="B38">
        <f t="shared" si="0"/>
        <v>1.790977386791916</v>
      </c>
      <c r="C38">
        <f aca="true" t="shared" si="3" ref="C38:C56">A38*($C$30-$C$31)/$C$30</f>
        <v>0.018</v>
      </c>
      <c r="D38">
        <f t="shared" si="1"/>
        <v>1.6118796481127244</v>
      </c>
    </row>
    <row r="39" spans="1:4" ht="12.75">
      <c r="A39">
        <f t="shared" si="2"/>
        <v>0.27</v>
      </c>
      <c r="B39">
        <f t="shared" si="0"/>
        <v>1.779634793995667</v>
      </c>
      <c r="C39">
        <f t="shared" si="3"/>
        <v>0.027000000000000003</v>
      </c>
      <c r="D39">
        <f t="shared" si="1"/>
        <v>1.6016713145961003</v>
      </c>
    </row>
    <row r="40" spans="1:4" ht="12.75">
      <c r="A40">
        <f t="shared" si="2"/>
        <v>0.36</v>
      </c>
      <c r="B40">
        <f t="shared" si="0"/>
        <v>1.7636326148038883</v>
      </c>
      <c r="C40">
        <f t="shared" si="3"/>
        <v>0.036</v>
      </c>
      <c r="D40">
        <f t="shared" si="1"/>
        <v>1.5872693533234996</v>
      </c>
    </row>
    <row r="41" spans="1:4" ht="12.75">
      <c r="A41">
        <f t="shared" si="2"/>
        <v>0.44999999999999996</v>
      </c>
      <c r="B41">
        <f t="shared" si="0"/>
        <v>1.7428425057933377</v>
      </c>
      <c r="C41">
        <f t="shared" si="3"/>
        <v>0.045</v>
      </c>
      <c r="D41">
        <f t="shared" si="1"/>
        <v>1.5685582552140038</v>
      </c>
    </row>
    <row r="42" spans="1:4" ht="12.75">
      <c r="A42">
        <f t="shared" si="2"/>
        <v>0.5399999999999999</v>
      </c>
      <c r="B42">
        <f t="shared" si="0"/>
        <v>1.7170905625505022</v>
      </c>
      <c r="C42">
        <f t="shared" si="3"/>
        <v>0.05399999999999999</v>
      </c>
      <c r="D42">
        <f t="shared" si="1"/>
        <v>1.5453815062954521</v>
      </c>
    </row>
    <row r="43" spans="1:4" ht="12.75">
      <c r="A43">
        <f t="shared" si="2"/>
        <v>0.6299999999999999</v>
      </c>
      <c r="B43">
        <f t="shared" si="0"/>
        <v>1.6861494595675677</v>
      </c>
      <c r="C43">
        <f t="shared" si="3"/>
        <v>0.06299999999999999</v>
      </c>
      <c r="D43">
        <f t="shared" si="1"/>
        <v>1.517534513610811</v>
      </c>
    </row>
    <row r="44" spans="1:4" ht="12.75">
      <c r="A44">
        <f t="shared" si="2"/>
        <v>0.7199999999999999</v>
      </c>
      <c r="B44">
        <f t="shared" si="0"/>
        <v>1.6497272501841025</v>
      </c>
      <c r="C44">
        <f t="shared" si="3"/>
        <v>0.07199999999999998</v>
      </c>
      <c r="D44">
        <f t="shared" si="1"/>
        <v>1.4847545251656924</v>
      </c>
    </row>
    <row r="45" spans="1:4" ht="12.75">
      <c r="A45">
        <f t="shared" si="2"/>
        <v>0.8099999999999998</v>
      </c>
      <c r="B45">
        <f t="shared" si="0"/>
        <v>1.6074513989542578</v>
      </c>
      <c r="C45">
        <f t="shared" si="3"/>
        <v>0.08099999999999999</v>
      </c>
      <c r="D45">
        <f t="shared" si="1"/>
        <v>1.446706259058832</v>
      </c>
    </row>
    <row r="46" spans="1:4" ht="12.75">
      <c r="A46">
        <f t="shared" si="2"/>
        <v>0.8999999999999998</v>
      </c>
      <c r="B46">
        <f t="shared" si="0"/>
        <v>1.5588457268119897</v>
      </c>
      <c r="C46">
        <f t="shared" si="3"/>
        <v>0.08999999999999998</v>
      </c>
      <c r="D46">
        <f t="shared" si="1"/>
        <v>1.4029611541307907</v>
      </c>
    </row>
    <row r="47" spans="1:4" ht="12.75">
      <c r="A47">
        <f t="shared" si="2"/>
        <v>0.9899999999999998</v>
      </c>
      <c r="B47">
        <f t="shared" si="0"/>
        <v>1.5032963779641062</v>
      </c>
      <c r="C47">
        <f t="shared" si="3"/>
        <v>0.09899999999999998</v>
      </c>
      <c r="D47">
        <f t="shared" si="1"/>
        <v>1.3529667401676957</v>
      </c>
    </row>
    <row r="48" spans="1:4" ht="12.75">
      <c r="A48">
        <f t="shared" si="2"/>
        <v>1.0799999999999998</v>
      </c>
      <c r="B48">
        <f t="shared" si="0"/>
        <v>1.4400000000000002</v>
      </c>
      <c r="C48">
        <f t="shared" si="3"/>
        <v>0.10799999999999998</v>
      </c>
      <c r="D48">
        <f t="shared" si="1"/>
        <v>1.296</v>
      </c>
    </row>
    <row r="49" spans="1:4" ht="12.75">
      <c r="A49">
        <f t="shared" si="2"/>
        <v>1.17</v>
      </c>
      <c r="B49">
        <f t="shared" si="0"/>
        <v>1.3678815738213599</v>
      </c>
      <c r="C49">
        <f t="shared" si="3"/>
        <v>0.11699999999999999</v>
      </c>
      <c r="D49">
        <f t="shared" si="1"/>
        <v>1.231093416439224</v>
      </c>
    </row>
    <row r="50" spans="1:4" ht="12.75">
      <c r="A50">
        <f t="shared" si="2"/>
        <v>1.26</v>
      </c>
      <c r="B50">
        <f t="shared" si="0"/>
        <v>1.285457117137713</v>
      </c>
      <c r="C50">
        <f t="shared" si="3"/>
        <v>0.126</v>
      </c>
      <c r="D50">
        <f t="shared" si="1"/>
        <v>1.1569114054239418</v>
      </c>
    </row>
    <row r="51" spans="1:4" ht="12.75">
      <c r="A51">
        <f t="shared" si="2"/>
        <v>1.35</v>
      </c>
      <c r="B51">
        <f t="shared" si="0"/>
        <v>1.1905880899790657</v>
      </c>
      <c r="C51">
        <f t="shared" si="3"/>
        <v>0.135</v>
      </c>
      <c r="D51">
        <f t="shared" si="1"/>
        <v>1.0715292809811592</v>
      </c>
    </row>
    <row r="52" spans="1:4" ht="12.75">
      <c r="A52">
        <f t="shared" si="2"/>
        <v>1.4400000000000002</v>
      </c>
      <c r="B52">
        <f t="shared" si="0"/>
        <v>1.0799999999999998</v>
      </c>
      <c r="C52">
        <f t="shared" si="3"/>
        <v>0.14400000000000002</v>
      </c>
      <c r="D52">
        <f t="shared" si="1"/>
        <v>0.9719999999999999</v>
      </c>
    </row>
    <row r="53" spans="1:4" ht="12.75">
      <c r="A53">
        <f t="shared" si="2"/>
        <v>1.5300000000000002</v>
      </c>
      <c r="B53">
        <f t="shared" si="0"/>
        <v>0.9482088377567461</v>
      </c>
      <c r="C53">
        <f t="shared" si="3"/>
        <v>0.15300000000000002</v>
      </c>
      <c r="D53">
        <f t="shared" si="1"/>
        <v>0.8533879539810716</v>
      </c>
    </row>
    <row r="54" spans="1:4" ht="12.75">
      <c r="A54">
        <f t="shared" si="2"/>
        <v>1.6200000000000003</v>
      </c>
      <c r="B54">
        <f t="shared" si="0"/>
        <v>0.7846018098373208</v>
      </c>
      <c r="C54">
        <f t="shared" si="3"/>
        <v>0.16200000000000003</v>
      </c>
      <c r="D54">
        <f t="shared" si="1"/>
        <v>0.7061416288535887</v>
      </c>
    </row>
    <row r="55" spans="1:4" ht="12.75">
      <c r="A55">
        <f t="shared" si="2"/>
        <v>1.7100000000000004</v>
      </c>
      <c r="B55">
        <f t="shared" si="0"/>
        <v>0.5620498198558547</v>
      </c>
      <c r="C55">
        <f t="shared" si="3"/>
        <v>0.17100000000000004</v>
      </c>
      <c r="D55">
        <f t="shared" si="1"/>
        <v>0.5058448378702691</v>
      </c>
    </row>
    <row r="56" spans="1:4" ht="12.75">
      <c r="A56">
        <f t="shared" si="2"/>
        <v>1.8000000000000005</v>
      </c>
      <c r="B56" t="e">
        <f t="shared" si="0"/>
        <v>#NUM!</v>
      </c>
      <c r="C56">
        <f t="shared" si="3"/>
        <v>0.18000000000000005</v>
      </c>
      <c r="D56" t="e">
        <f t="shared" si="1"/>
        <v>#NUM!</v>
      </c>
    </row>
    <row r="58" spans="1:9" ht="12.75">
      <c r="A58" s="228" t="s">
        <v>24</v>
      </c>
      <c r="B58" s="229"/>
      <c r="C58" s="229"/>
      <c r="D58" s="229"/>
      <c r="E58" s="229"/>
      <c r="F58" s="229"/>
      <c r="G58" s="229"/>
      <c r="H58" s="229"/>
      <c r="I58" s="229"/>
    </row>
    <row r="59" spans="1:9" ht="12.75">
      <c r="A59" s="229"/>
      <c r="B59" s="229"/>
      <c r="C59" s="229"/>
      <c r="D59" s="229"/>
      <c r="E59" s="229"/>
      <c r="F59" s="229"/>
      <c r="G59" s="229"/>
      <c r="H59" s="229"/>
      <c r="I59" s="229"/>
    </row>
    <row r="60" spans="1:9" ht="12.75">
      <c r="A60" s="229"/>
      <c r="B60" s="229"/>
      <c r="C60" s="229"/>
      <c r="D60" s="229"/>
      <c r="E60" s="229"/>
      <c r="F60" s="229"/>
      <c r="G60" s="229"/>
      <c r="H60" s="229"/>
      <c r="I60" s="229"/>
    </row>
    <row r="61" spans="1:9" ht="12.75">
      <c r="A61" s="230" t="s">
        <v>25</v>
      </c>
      <c r="B61" s="229"/>
      <c r="C61" s="229"/>
      <c r="D61" s="229"/>
      <c r="E61" s="229"/>
      <c r="F61" s="229"/>
      <c r="G61" s="229"/>
      <c r="H61" s="229"/>
      <c r="I61" s="229"/>
    </row>
    <row r="62" spans="1:9" ht="12.75">
      <c r="A62" s="229"/>
      <c r="B62" s="229"/>
      <c r="C62" s="229"/>
      <c r="D62" s="229"/>
      <c r="E62" s="229"/>
      <c r="F62" s="229"/>
      <c r="G62" s="229"/>
      <c r="H62" s="229"/>
      <c r="I62" s="229"/>
    </row>
    <row r="63" spans="1:9" ht="12.75">
      <c r="A63" s="217"/>
      <c r="B63" s="217"/>
      <c r="C63" s="217"/>
      <c r="D63" s="217"/>
      <c r="E63" s="217"/>
      <c r="F63" s="217"/>
      <c r="G63" s="217"/>
      <c r="H63" s="217"/>
      <c r="I63" s="217"/>
    </row>
    <row r="64" spans="1:9" ht="12.75">
      <c r="A64" s="217"/>
      <c r="B64" s="217"/>
      <c r="C64" s="217"/>
      <c r="D64" s="217"/>
      <c r="E64" s="217"/>
      <c r="F64" s="217"/>
      <c r="G64" s="217"/>
      <c r="H64" s="217"/>
      <c r="I64" s="217"/>
    </row>
    <row r="65" spans="1:9" ht="12.75">
      <c r="A65" s="217"/>
      <c r="B65" s="217"/>
      <c r="C65" s="217"/>
      <c r="D65" s="217"/>
      <c r="E65" s="217"/>
      <c r="F65" s="217"/>
      <c r="G65" s="217"/>
      <c r="H65" s="217"/>
      <c r="I65" s="217"/>
    </row>
    <row r="66" spans="1:9" ht="13.5" thickBot="1">
      <c r="A66" s="217"/>
      <c r="B66" s="217"/>
      <c r="C66" s="217"/>
      <c r="D66" s="217"/>
      <c r="E66" s="217"/>
      <c r="F66" s="217"/>
      <c r="G66" s="217"/>
      <c r="H66" s="217"/>
      <c r="I66" s="217"/>
    </row>
    <row r="67" spans="1:9" ht="13.5" thickTop="1">
      <c r="A67" s="234"/>
      <c r="B67" s="235"/>
      <c r="C67" s="235"/>
      <c r="D67" s="235"/>
      <c r="E67" s="235"/>
      <c r="F67" s="235"/>
      <c r="G67" s="235"/>
      <c r="H67" s="235"/>
      <c r="I67" s="236"/>
    </row>
    <row r="68" spans="1:9" ht="12.75">
      <c r="A68" s="237"/>
      <c r="B68" s="221"/>
      <c r="C68" s="221"/>
      <c r="D68" s="221"/>
      <c r="E68" s="221"/>
      <c r="F68" s="221"/>
      <c r="G68" s="221"/>
      <c r="H68" s="221"/>
      <c r="I68" s="238"/>
    </row>
    <row r="69" spans="1:9" ht="12.75">
      <c r="A69" s="237"/>
      <c r="B69" s="221"/>
      <c r="C69" s="221"/>
      <c r="D69" s="221"/>
      <c r="E69" s="221"/>
      <c r="F69" s="221"/>
      <c r="G69" s="221"/>
      <c r="H69" s="221"/>
      <c r="I69" s="238"/>
    </row>
    <row r="70" spans="1:9" ht="13.5" thickBot="1">
      <c r="A70" s="239"/>
      <c r="B70" s="240"/>
      <c r="C70" s="240"/>
      <c r="D70" s="240"/>
      <c r="E70" s="240"/>
      <c r="F70" s="240"/>
      <c r="G70" s="240"/>
      <c r="H70" s="240"/>
      <c r="I70" s="241"/>
    </row>
    <row r="71" ht="13.5" thickTop="1"/>
    <row r="72" spans="1:9" ht="13.5" thickBot="1">
      <c r="A72" s="220" t="s">
        <v>26</v>
      </c>
      <c r="B72" s="217"/>
      <c r="C72" s="217"/>
      <c r="D72" s="217"/>
      <c r="E72" s="220" t="s">
        <v>27</v>
      </c>
      <c r="F72" s="217"/>
      <c r="G72" s="217"/>
      <c r="H72" s="217"/>
      <c r="I72" s="217"/>
    </row>
    <row r="73" spans="2:7" ht="14.25" thickBot="1" thickTop="1">
      <c r="B73" s="17">
        <v>10</v>
      </c>
      <c r="G73" s="16">
        <v>10</v>
      </c>
    </row>
    <row r="74" spans="3:6" ht="14.25" thickBot="1" thickTop="1">
      <c r="C74" s="231" t="s">
        <v>28</v>
      </c>
      <c r="D74" s="232"/>
      <c r="E74" s="232"/>
      <c r="F74" s="233"/>
    </row>
    <row r="75" spans="3:6" ht="13.5" thickTop="1">
      <c r="C75" s="19" t="s">
        <v>29</v>
      </c>
      <c r="D75" s="18" t="s">
        <v>32</v>
      </c>
      <c r="E75" s="18" t="s">
        <v>30</v>
      </c>
      <c r="F75" s="20" t="s">
        <v>31</v>
      </c>
    </row>
    <row r="76" spans="3:6" ht="12.75">
      <c r="C76">
        <f ca="1">IF(RAND()&lt;0.5,0,1)</f>
        <v>0</v>
      </c>
      <c r="D76">
        <f>IF(C76=1,$B$73+$G$73,$B$73-$G$73)</f>
        <v>0</v>
      </c>
      <c r="E76" s="12" t="str">
        <f>IF(D76&lt;2*$B$73,"-","банк")</f>
        <v>-</v>
      </c>
      <c r="F76" s="12" t="str">
        <f>IF(D76&gt;0,"-","банкрот")</f>
        <v>банкрот</v>
      </c>
    </row>
    <row r="77" spans="3:6" ht="12.75">
      <c r="C77">
        <f aca="true" ca="1" t="shared" si="4" ref="C77:C99">IF(RAND()&lt;0.5,0,1)</f>
        <v>1</v>
      </c>
      <c r="D77">
        <f>IF(C77=1,D76+$G$73,D76-$G$73)</f>
        <v>10</v>
      </c>
      <c r="E77" s="12" t="str">
        <f aca="true" t="shared" si="5" ref="E77:E99">IF(D77&lt;2*$B$73,"-","банк")</f>
        <v>-</v>
      </c>
      <c r="F77" s="12" t="str">
        <f aca="true" t="shared" si="6" ref="F77:F99">IF(D77&gt;0,"-","банкрот")</f>
        <v>-</v>
      </c>
    </row>
    <row r="78" spans="3:6" ht="12.75">
      <c r="C78">
        <f ca="1" t="shared" si="4"/>
        <v>1</v>
      </c>
      <c r="D78">
        <f aca="true" t="shared" si="7" ref="D78:D99">IF(C78=1,D77+$G$73,D77-$G$73)</f>
        <v>20</v>
      </c>
      <c r="E78" s="12" t="str">
        <f t="shared" si="5"/>
        <v>банк</v>
      </c>
      <c r="F78" s="12" t="str">
        <f t="shared" si="6"/>
        <v>-</v>
      </c>
    </row>
    <row r="79" spans="3:6" ht="12.75">
      <c r="C79">
        <f ca="1" t="shared" si="4"/>
        <v>1</v>
      </c>
      <c r="D79">
        <f t="shared" si="7"/>
        <v>30</v>
      </c>
      <c r="E79" s="12" t="str">
        <f t="shared" si="5"/>
        <v>банк</v>
      </c>
      <c r="F79" s="12" t="str">
        <f t="shared" si="6"/>
        <v>-</v>
      </c>
    </row>
    <row r="80" spans="3:6" ht="12.75">
      <c r="C80">
        <f ca="1" t="shared" si="4"/>
        <v>1</v>
      </c>
      <c r="D80">
        <f t="shared" si="7"/>
        <v>40</v>
      </c>
      <c r="E80" s="12" t="str">
        <f t="shared" si="5"/>
        <v>банк</v>
      </c>
      <c r="F80" s="12" t="str">
        <f t="shared" si="6"/>
        <v>-</v>
      </c>
    </row>
    <row r="81" spans="3:6" ht="12.75">
      <c r="C81">
        <f ca="1" t="shared" si="4"/>
        <v>1</v>
      </c>
      <c r="D81">
        <f t="shared" si="7"/>
        <v>50</v>
      </c>
      <c r="E81" s="12" t="str">
        <f t="shared" si="5"/>
        <v>банк</v>
      </c>
      <c r="F81" s="12" t="str">
        <f t="shared" si="6"/>
        <v>-</v>
      </c>
    </row>
    <row r="82" spans="3:6" ht="12.75">
      <c r="C82">
        <f ca="1" t="shared" si="4"/>
        <v>1</v>
      </c>
      <c r="D82">
        <f t="shared" si="7"/>
        <v>60</v>
      </c>
      <c r="E82" s="12" t="str">
        <f t="shared" si="5"/>
        <v>банк</v>
      </c>
      <c r="F82" s="12" t="str">
        <f t="shared" si="6"/>
        <v>-</v>
      </c>
    </row>
    <row r="83" spans="3:6" ht="12.75">
      <c r="C83">
        <f ca="1" t="shared" si="4"/>
        <v>0</v>
      </c>
      <c r="D83">
        <f t="shared" si="7"/>
        <v>50</v>
      </c>
      <c r="E83" s="12" t="str">
        <f t="shared" si="5"/>
        <v>банк</v>
      </c>
      <c r="F83" s="12" t="str">
        <f t="shared" si="6"/>
        <v>-</v>
      </c>
    </row>
    <row r="84" spans="3:6" ht="12.75">
      <c r="C84">
        <f ca="1" t="shared" si="4"/>
        <v>0</v>
      </c>
      <c r="D84">
        <f t="shared" si="7"/>
        <v>40</v>
      </c>
      <c r="E84" s="12" t="str">
        <f t="shared" si="5"/>
        <v>банк</v>
      </c>
      <c r="F84" s="12" t="str">
        <f t="shared" si="6"/>
        <v>-</v>
      </c>
    </row>
    <row r="85" spans="3:6" ht="12.75">
      <c r="C85">
        <f ca="1" t="shared" si="4"/>
        <v>0</v>
      </c>
      <c r="D85">
        <f t="shared" si="7"/>
        <v>30</v>
      </c>
      <c r="E85" s="12" t="str">
        <f t="shared" si="5"/>
        <v>банк</v>
      </c>
      <c r="F85" s="12" t="str">
        <f t="shared" si="6"/>
        <v>-</v>
      </c>
    </row>
    <row r="86" spans="3:6" ht="12.75">
      <c r="C86">
        <f ca="1" t="shared" si="4"/>
        <v>1</v>
      </c>
      <c r="D86">
        <f t="shared" si="7"/>
        <v>40</v>
      </c>
      <c r="E86" s="12" t="str">
        <f t="shared" si="5"/>
        <v>банк</v>
      </c>
      <c r="F86" s="12" t="str">
        <f t="shared" si="6"/>
        <v>-</v>
      </c>
    </row>
    <row r="87" spans="3:6" ht="12.75">
      <c r="C87">
        <f ca="1" t="shared" si="4"/>
        <v>1</v>
      </c>
      <c r="D87">
        <f t="shared" si="7"/>
        <v>50</v>
      </c>
      <c r="E87" s="12" t="str">
        <f t="shared" si="5"/>
        <v>банк</v>
      </c>
      <c r="F87" s="12" t="str">
        <f t="shared" si="6"/>
        <v>-</v>
      </c>
    </row>
    <row r="88" spans="3:6" ht="12.75">
      <c r="C88">
        <f ca="1" t="shared" si="4"/>
        <v>1</v>
      </c>
      <c r="D88">
        <f t="shared" si="7"/>
        <v>60</v>
      </c>
      <c r="E88" s="12" t="str">
        <f t="shared" si="5"/>
        <v>банк</v>
      </c>
      <c r="F88" s="12" t="str">
        <f t="shared" si="6"/>
        <v>-</v>
      </c>
    </row>
    <row r="89" spans="3:6" ht="12.75">
      <c r="C89">
        <f ca="1" t="shared" si="4"/>
        <v>1</v>
      </c>
      <c r="D89">
        <f t="shared" si="7"/>
        <v>70</v>
      </c>
      <c r="E89" s="12" t="str">
        <f t="shared" si="5"/>
        <v>банк</v>
      </c>
      <c r="F89" s="12" t="str">
        <f t="shared" si="6"/>
        <v>-</v>
      </c>
    </row>
    <row r="90" spans="3:6" ht="12.75">
      <c r="C90">
        <f ca="1" t="shared" si="4"/>
        <v>0</v>
      </c>
      <c r="D90">
        <f t="shared" si="7"/>
        <v>60</v>
      </c>
      <c r="E90" s="12" t="str">
        <f t="shared" si="5"/>
        <v>банк</v>
      </c>
      <c r="F90" s="12" t="str">
        <f t="shared" si="6"/>
        <v>-</v>
      </c>
    </row>
    <row r="91" spans="3:6" ht="12.75">
      <c r="C91">
        <f ca="1" t="shared" si="4"/>
        <v>1</v>
      </c>
      <c r="D91">
        <f t="shared" si="7"/>
        <v>70</v>
      </c>
      <c r="E91" s="12" t="str">
        <f t="shared" si="5"/>
        <v>банк</v>
      </c>
      <c r="F91" s="12" t="str">
        <f t="shared" si="6"/>
        <v>-</v>
      </c>
    </row>
    <row r="92" spans="3:6" ht="12.75">
      <c r="C92">
        <f ca="1" t="shared" si="4"/>
        <v>0</v>
      </c>
      <c r="D92">
        <f t="shared" si="7"/>
        <v>60</v>
      </c>
      <c r="E92" s="12" t="str">
        <f t="shared" si="5"/>
        <v>банк</v>
      </c>
      <c r="F92" s="12" t="str">
        <f t="shared" si="6"/>
        <v>-</v>
      </c>
    </row>
    <row r="93" spans="3:6" ht="12.75">
      <c r="C93">
        <f ca="1" t="shared" si="4"/>
        <v>0</v>
      </c>
      <c r="D93">
        <f t="shared" si="7"/>
        <v>50</v>
      </c>
      <c r="E93" s="12" t="str">
        <f t="shared" si="5"/>
        <v>банк</v>
      </c>
      <c r="F93" s="12" t="str">
        <f t="shared" si="6"/>
        <v>-</v>
      </c>
    </row>
    <row r="94" spans="3:6" ht="12.75">
      <c r="C94">
        <f ca="1" t="shared" si="4"/>
        <v>0</v>
      </c>
      <c r="D94">
        <f t="shared" si="7"/>
        <v>40</v>
      </c>
      <c r="E94" s="12" t="str">
        <f t="shared" si="5"/>
        <v>банк</v>
      </c>
      <c r="F94" s="12" t="str">
        <f t="shared" si="6"/>
        <v>-</v>
      </c>
    </row>
    <row r="95" spans="3:6" ht="12.75">
      <c r="C95">
        <f ca="1" t="shared" si="4"/>
        <v>1</v>
      </c>
      <c r="D95">
        <f t="shared" si="7"/>
        <v>50</v>
      </c>
      <c r="E95" s="12" t="str">
        <f t="shared" si="5"/>
        <v>банк</v>
      </c>
      <c r="F95" s="12" t="str">
        <f t="shared" si="6"/>
        <v>-</v>
      </c>
    </row>
    <row r="96" spans="3:6" ht="12.75">
      <c r="C96">
        <f ca="1" t="shared" si="4"/>
        <v>1</v>
      </c>
      <c r="D96">
        <f t="shared" si="7"/>
        <v>60</v>
      </c>
      <c r="E96" s="12" t="str">
        <f t="shared" si="5"/>
        <v>банк</v>
      </c>
      <c r="F96" s="12" t="str">
        <f t="shared" si="6"/>
        <v>-</v>
      </c>
    </row>
    <row r="97" spans="3:6" ht="12.75">
      <c r="C97">
        <f ca="1" t="shared" si="4"/>
        <v>0</v>
      </c>
      <c r="D97">
        <f t="shared" si="7"/>
        <v>50</v>
      </c>
      <c r="E97" s="12" t="str">
        <f t="shared" si="5"/>
        <v>банк</v>
      </c>
      <c r="F97" s="12" t="str">
        <f t="shared" si="6"/>
        <v>-</v>
      </c>
    </row>
    <row r="98" spans="3:6" ht="12.75">
      <c r="C98">
        <f ca="1" t="shared" si="4"/>
        <v>1</v>
      </c>
      <c r="D98">
        <f t="shared" si="7"/>
        <v>60</v>
      </c>
      <c r="E98" s="12" t="str">
        <f t="shared" si="5"/>
        <v>банк</v>
      </c>
      <c r="F98" s="12" t="str">
        <f t="shared" si="6"/>
        <v>-</v>
      </c>
    </row>
    <row r="99" spans="3:6" ht="12.75">
      <c r="C99">
        <f ca="1" t="shared" si="4"/>
        <v>0</v>
      </c>
      <c r="D99">
        <f t="shared" si="7"/>
        <v>50</v>
      </c>
      <c r="E99" s="12" t="str">
        <f t="shared" si="5"/>
        <v>банк</v>
      </c>
      <c r="F99" s="12" t="str">
        <f t="shared" si="6"/>
        <v>-</v>
      </c>
    </row>
  </sheetData>
  <mergeCells count="17">
    <mergeCell ref="C74:F74"/>
    <mergeCell ref="A63:I66"/>
    <mergeCell ref="A67:I70"/>
    <mergeCell ref="A72:D72"/>
    <mergeCell ref="E72:I72"/>
    <mergeCell ref="A32:B32"/>
    <mergeCell ref="A33:B33"/>
    <mergeCell ref="A58:I60"/>
    <mergeCell ref="A61:I62"/>
    <mergeCell ref="A26:I27"/>
    <mergeCell ref="A29:B29"/>
    <mergeCell ref="A30:B30"/>
    <mergeCell ref="A31:B31"/>
    <mergeCell ref="A1:I5"/>
    <mergeCell ref="A6:I17"/>
    <mergeCell ref="A18:H22"/>
    <mergeCell ref="I18:I22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1225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4" sqref="F14"/>
    </sheetView>
  </sheetViews>
  <sheetFormatPr defaultColWidth="9.33203125" defaultRowHeight="12.75"/>
  <sheetData>
    <row r="1" spans="1:9" ht="12.75">
      <c r="A1" s="217"/>
      <c r="B1" s="217"/>
      <c r="C1" s="217"/>
      <c r="D1" s="217"/>
      <c r="E1" s="217"/>
      <c r="F1" s="217"/>
      <c r="G1" s="217"/>
      <c r="H1" s="217"/>
      <c r="I1" s="217"/>
    </row>
    <row r="2" spans="1:9" ht="12.75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2.75">
      <c r="A3" s="217"/>
      <c r="B3" s="217"/>
      <c r="C3" s="217"/>
      <c r="D3" s="217"/>
      <c r="E3" s="217"/>
      <c r="F3" s="217"/>
      <c r="G3" s="217"/>
      <c r="H3" s="217"/>
      <c r="I3" s="217"/>
    </row>
    <row r="4" spans="1:9" ht="12.75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2.7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2.75">
      <c r="A6" s="217"/>
      <c r="B6" s="217"/>
      <c r="C6" s="217"/>
      <c r="D6" s="217"/>
      <c r="E6" s="217"/>
      <c r="F6" s="217"/>
      <c r="G6" s="217"/>
      <c r="H6" s="217"/>
      <c r="I6" s="217"/>
    </row>
    <row r="11" ht="13.5" thickBot="1"/>
    <row r="12" spans="2:6" ht="17.25" thickBot="1" thickTop="1">
      <c r="B12" s="170" t="s">
        <v>1</v>
      </c>
      <c r="C12" s="170" t="s">
        <v>2</v>
      </c>
      <c r="D12" s="170" t="s">
        <v>3</v>
      </c>
      <c r="E12" s="174" t="s">
        <v>150</v>
      </c>
      <c r="F12" s="170" t="s">
        <v>151</v>
      </c>
    </row>
    <row r="13" spans="2:6" ht="14.25" thickBot="1" thickTop="1">
      <c r="B13" s="171">
        <v>1</v>
      </c>
      <c r="C13" s="171">
        <v>1</v>
      </c>
      <c r="D13" s="172">
        <v>1</v>
      </c>
      <c r="E13" s="171">
        <f>B13*C13*D13</f>
        <v>1</v>
      </c>
      <c r="F13" s="173">
        <f>2*B13*C13+2*(B13+C13)</f>
        <v>6</v>
      </c>
    </row>
    <row r="14" ht="13.5" thickTop="1">
      <c r="E14">
        <v>0</v>
      </c>
    </row>
  </sheetData>
  <mergeCells count="1">
    <mergeCell ref="A1:I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3">
      <selection activeCell="E23" sqref="E23"/>
    </sheetView>
  </sheetViews>
  <sheetFormatPr defaultColWidth="9.33203125" defaultRowHeight="12.75"/>
  <cols>
    <col min="4" max="4" width="8" style="0" customWidth="1"/>
    <col min="5" max="5" width="15.33203125" style="0" customWidth="1"/>
  </cols>
  <sheetData>
    <row r="1" spans="1:10" ht="12.75">
      <c r="A1" s="217"/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2.75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2.75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2.75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2.75">
      <c r="A5" s="217"/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>
      <c r="A6" s="217"/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20" ht="13.5" thickBot="1"/>
    <row r="21" spans="1:5" ht="20.25" thickBot="1" thickTop="1">
      <c r="A21" s="168" t="s">
        <v>46</v>
      </c>
      <c r="B21" s="168" t="s">
        <v>47</v>
      </c>
      <c r="C21" s="168" t="s">
        <v>147</v>
      </c>
      <c r="D21" s="168" t="s">
        <v>148</v>
      </c>
      <c r="E21" s="168" t="s">
        <v>149</v>
      </c>
    </row>
    <row r="22" spans="1:5" ht="14.25" thickBot="1" thickTop="1">
      <c r="A22" s="169">
        <v>1</v>
      </c>
      <c r="B22" s="169">
        <v>1</v>
      </c>
      <c r="C22" s="169">
        <f>A22+B22</f>
        <v>2</v>
      </c>
      <c r="D22" s="169">
        <f>A22-B22</f>
        <v>0</v>
      </c>
      <c r="E22" s="169">
        <f>100*A22+300*B22</f>
        <v>400</v>
      </c>
    </row>
    <row r="23" ht="13.5" thickTop="1"/>
  </sheetData>
  <mergeCells count="1">
    <mergeCell ref="A1:J6"/>
  </mergeCells>
  <printOptions/>
  <pageMargins left="0.75" right="0.75" top="1" bottom="1" header="0.5" footer="0.5"/>
  <pageSetup orientation="portrait" paperSize="9"/>
  <drawing r:id="rId4"/>
  <legacyDrawing r:id="rId3"/>
  <oleObjects>
    <oleObject progId="Equation.3" shapeId="197396" r:id="rId1"/>
    <oleObject progId="Equation.3" shapeId="233066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5">
      <selection activeCell="A16" sqref="A16:J25"/>
    </sheetView>
  </sheetViews>
  <sheetFormatPr defaultColWidth="9.33203125" defaultRowHeight="12.75"/>
  <sheetData>
    <row r="1" spans="1:10" ht="12.75">
      <c r="A1" s="217"/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2.75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2.75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2.75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2.75">
      <c r="A5" s="217"/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2.75">
      <c r="A6" s="217"/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2.75">
      <c r="A7" s="217"/>
      <c r="B7" s="217"/>
      <c r="C7" s="217"/>
      <c r="D7" s="217"/>
      <c r="E7" s="217"/>
      <c r="F7" s="217"/>
      <c r="G7" s="217"/>
      <c r="H7" s="217"/>
      <c r="I7" s="217"/>
      <c r="J7" s="217"/>
    </row>
    <row r="8" spans="1:10" ht="12.75">
      <c r="A8" s="217"/>
      <c r="B8" s="217"/>
      <c r="C8" s="217"/>
      <c r="D8" s="217"/>
      <c r="E8" s="217"/>
      <c r="F8" s="217"/>
      <c r="G8" s="217"/>
      <c r="H8" s="217"/>
      <c r="I8" s="217"/>
      <c r="J8" s="217"/>
    </row>
    <row r="9" spans="1:10" ht="12.75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12.75">
      <c r="A10" s="217"/>
      <c r="B10" s="217"/>
      <c r="C10" s="217"/>
      <c r="D10" s="217"/>
      <c r="E10" s="217"/>
      <c r="F10" s="217"/>
      <c r="G10" s="217"/>
      <c r="H10" s="217"/>
      <c r="I10" s="217"/>
      <c r="J10" s="217"/>
    </row>
    <row r="11" spans="1:10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10" ht="12.75">
      <c r="A12" s="217"/>
      <c r="B12" s="217"/>
      <c r="C12" s="217"/>
      <c r="D12" s="217"/>
      <c r="E12" s="217"/>
      <c r="F12" s="217"/>
      <c r="G12" s="217"/>
      <c r="H12" s="217"/>
      <c r="I12" s="217"/>
      <c r="J12" s="217"/>
    </row>
    <row r="13" spans="1:10" ht="12.75">
      <c r="A13" s="217"/>
      <c r="B13" s="217"/>
      <c r="C13" s="217"/>
      <c r="D13" s="217"/>
      <c r="E13" s="217"/>
      <c r="F13" s="217"/>
      <c r="G13" s="217"/>
      <c r="H13" s="217"/>
      <c r="I13" s="217"/>
      <c r="J13" s="217"/>
    </row>
    <row r="14" spans="1:10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</row>
    <row r="15" spans="1:10" ht="12.75">
      <c r="A15" s="242"/>
      <c r="B15" s="242"/>
      <c r="C15" s="242"/>
      <c r="D15" s="242"/>
      <c r="E15" s="242"/>
      <c r="F15" s="242"/>
      <c r="G15" s="242"/>
      <c r="H15" s="242"/>
      <c r="I15" s="242"/>
      <c r="J15" s="12"/>
    </row>
    <row r="16" spans="1:10" ht="12.75">
      <c r="A16" s="217"/>
      <c r="B16" s="217"/>
      <c r="C16" s="217"/>
      <c r="D16" s="217"/>
      <c r="E16" s="217"/>
      <c r="F16" s="217"/>
      <c r="G16" s="217"/>
      <c r="H16" s="217"/>
      <c r="I16" s="217"/>
      <c r="J16" s="217"/>
    </row>
    <row r="17" spans="1:10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</row>
    <row r="18" spans="1:10" ht="12.75">
      <c r="A18" s="217"/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0" ht="12.75">
      <c r="A19" s="217"/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</row>
    <row r="21" spans="1:10" ht="12.75">
      <c r="A21" s="217"/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0" ht="12.75">
      <c r="A22" s="217"/>
      <c r="B22" s="217"/>
      <c r="C22" s="217"/>
      <c r="D22" s="217"/>
      <c r="E22" s="217"/>
      <c r="F22" s="217"/>
      <c r="G22" s="217"/>
      <c r="H22" s="217"/>
      <c r="I22" s="217"/>
      <c r="J22" s="217"/>
    </row>
    <row r="23" spans="1:10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</row>
    <row r="24" spans="1:10" ht="12.75">
      <c r="A24" s="217"/>
      <c r="B24" s="217"/>
      <c r="C24" s="217"/>
      <c r="D24" s="217"/>
      <c r="E24" s="217"/>
      <c r="F24" s="217"/>
      <c r="G24" s="217"/>
      <c r="H24" s="217"/>
      <c r="I24" s="217"/>
      <c r="J24" s="217"/>
    </row>
    <row r="25" spans="1:10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</row>
    <row r="26" ht="13.5" thickBot="1"/>
    <row r="27" spans="1:9" ht="14.25" thickBot="1" thickTop="1">
      <c r="A27" s="175" t="s">
        <v>5</v>
      </c>
      <c r="B27" s="175" t="s">
        <v>6</v>
      </c>
      <c r="C27" s="175" t="s">
        <v>152</v>
      </c>
      <c r="D27" s="175" t="s">
        <v>153</v>
      </c>
      <c r="E27" s="175" t="s">
        <v>154</v>
      </c>
      <c r="F27" s="175" t="s">
        <v>155</v>
      </c>
      <c r="G27" s="175" t="s">
        <v>156</v>
      </c>
      <c r="H27" s="175" t="s">
        <v>157</v>
      </c>
      <c r="I27" s="175" t="s">
        <v>158</v>
      </c>
    </row>
    <row r="28" spans="1:9" ht="14.25" thickBot="1" thickTop="1">
      <c r="A28" s="171">
        <v>1</v>
      </c>
      <c r="B28" s="171">
        <v>1</v>
      </c>
      <c r="C28" s="171">
        <v>1</v>
      </c>
      <c r="D28" s="171">
        <v>1</v>
      </c>
      <c r="E28" s="171">
        <f>A28+B28</f>
        <v>2</v>
      </c>
      <c r="F28" s="171">
        <f>C28+D28</f>
        <v>2</v>
      </c>
      <c r="G28" s="171">
        <f>A28+C28</f>
        <v>2</v>
      </c>
      <c r="H28" s="171">
        <f>B28+D28</f>
        <v>2</v>
      </c>
      <c r="I28" s="171">
        <f>120*A28+160*B28+80*C28+100*D28</f>
        <v>460</v>
      </c>
    </row>
    <row r="29" ht="13.5" thickTop="1"/>
  </sheetData>
  <mergeCells count="3">
    <mergeCell ref="A1:J14"/>
    <mergeCell ref="A15:I15"/>
    <mergeCell ref="A16:J2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8">
      <selection activeCell="G14" sqref="G14"/>
    </sheetView>
  </sheetViews>
  <sheetFormatPr defaultColWidth="9.33203125" defaultRowHeight="12.75"/>
  <cols>
    <col min="1" max="2" width="10.66015625" style="133" customWidth="1"/>
    <col min="3" max="3" width="13.33203125" style="133" customWidth="1"/>
    <col min="4" max="16384" width="10.66015625" style="133" customWidth="1"/>
  </cols>
  <sheetData>
    <row r="1" spans="1:6" ht="16.5" thickBot="1">
      <c r="A1" s="243" t="s">
        <v>105</v>
      </c>
      <c r="B1" s="243"/>
      <c r="C1" s="243"/>
      <c r="D1" s="243"/>
      <c r="E1" s="243"/>
      <c r="F1" s="243"/>
    </row>
    <row r="2" spans="1:6" ht="13.5" thickBot="1">
      <c r="A2" s="134" t="s">
        <v>106</v>
      </c>
      <c r="B2" s="135" t="s">
        <v>107</v>
      </c>
      <c r="C2" s="135" t="s">
        <v>108</v>
      </c>
      <c r="D2" s="135" t="s">
        <v>109</v>
      </c>
      <c r="E2" s="135" t="s">
        <v>110</v>
      </c>
      <c r="F2" s="136" t="s">
        <v>111</v>
      </c>
    </row>
    <row r="3" spans="1:6" ht="12.75">
      <c r="A3" s="137" t="s">
        <v>112</v>
      </c>
      <c r="B3" s="138">
        <v>0</v>
      </c>
      <c r="C3" s="137">
        <v>0</v>
      </c>
      <c r="D3" s="137">
        <v>13929</v>
      </c>
      <c r="E3" s="137">
        <v>2000000</v>
      </c>
      <c r="F3" s="137">
        <v>0</v>
      </c>
    </row>
    <row r="4" spans="1:6" ht="12.75">
      <c r="A4" s="139" t="s">
        <v>113</v>
      </c>
      <c r="B4" s="140">
        <v>0.241</v>
      </c>
      <c r="C4" s="139">
        <v>58</v>
      </c>
      <c r="D4" s="139">
        <v>4.9</v>
      </c>
      <c r="E4" s="139">
        <v>0.32</v>
      </c>
      <c r="F4" s="139">
        <v>0</v>
      </c>
    </row>
    <row r="5" spans="1:6" ht="12.75">
      <c r="A5" s="139" t="s">
        <v>114</v>
      </c>
      <c r="B5" s="140">
        <v>0.615</v>
      </c>
      <c r="C5" s="139">
        <v>108</v>
      </c>
      <c r="D5" s="139">
        <v>12.1</v>
      </c>
      <c r="E5" s="139">
        <v>4.86</v>
      </c>
      <c r="F5" s="139">
        <v>0</v>
      </c>
    </row>
    <row r="6" spans="1:6" ht="12.75">
      <c r="A6" s="139" t="s">
        <v>115</v>
      </c>
      <c r="B6" s="140">
        <v>1</v>
      </c>
      <c r="C6" s="139">
        <v>150</v>
      </c>
      <c r="D6" s="139">
        <v>12.8</v>
      </c>
      <c r="E6" s="139">
        <v>6</v>
      </c>
      <c r="F6" s="139">
        <v>1</v>
      </c>
    </row>
    <row r="7" spans="1:6" ht="12.75">
      <c r="A7" s="139" t="s">
        <v>116</v>
      </c>
      <c r="B7" s="140">
        <v>1.881</v>
      </c>
      <c r="C7" s="139">
        <v>288</v>
      </c>
      <c r="D7" s="139">
        <v>6.8</v>
      </c>
      <c r="E7" s="139">
        <v>0.61</v>
      </c>
      <c r="F7" s="139">
        <v>2</v>
      </c>
    </row>
    <row r="8" spans="1:6" ht="12.75">
      <c r="A8" s="139" t="s">
        <v>117</v>
      </c>
      <c r="B8" s="140">
        <v>11.86</v>
      </c>
      <c r="C8" s="139">
        <v>778</v>
      </c>
      <c r="D8" s="139">
        <v>142.6</v>
      </c>
      <c r="E8" s="139">
        <v>1906.98</v>
      </c>
      <c r="F8" s="139">
        <v>16</v>
      </c>
    </row>
    <row r="9" spans="1:6" ht="12.75">
      <c r="A9" s="139" t="s">
        <v>118</v>
      </c>
      <c r="B9" s="140">
        <v>29.46</v>
      </c>
      <c r="C9" s="139">
        <v>1426</v>
      </c>
      <c r="D9" s="139">
        <v>120.2</v>
      </c>
      <c r="E9" s="139">
        <v>570.9</v>
      </c>
      <c r="F9" s="139">
        <v>17</v>
      </c>
    </row>
    <row r="10" spans="1:6" ht="12.75">
      <c r="A10" s="139" t="s">
        <v>119</v>
      </c>
      <c r="B10" s="140">
        <v>84.01</v>
      </c>
      <c r="C10" s="139">
        <v>2869</v>
      </c>
      <c r="D10" s="139">
        <v>49</v>
      </c>
      <c r="E10" s="139">
        <v>87.24</v>
      </c>
      <c r="F10" s="139">
        <v>14</v>
      </c>
    </row>
    <row r="11" spans="1:6" ht="12.75">
      <c r="A11" s="139" t="s">
        <v>120</v>
      </c>
      <c r="B11" s="140">
        <v>164.8</v>
      </c>
      <c r="C11" s="139">
        <v>4496</v>
      </c>
      <c r="D11" s="139">
        <v>50.2</v>
      </c>
      <c r="E11" s="139">
        <v>103.38</v>
      </c>
      <c r="F11" s="139">
        <v>2</v>
      </c>
    </row>
    <row r="12" spans="1:6" ht="13.5" thickBot="1">
      <c r="A12" s="141" t="s">
        <v>121</v>
      </c>
      <c r="B12" s="142">
        <v>247.7</v>
      </c>
      <c r="C12" s="141">
        <v>5900</v>
      </c>
      <c r="D12" s="141">
        <v>2.8</v>
      </c>
      <c r="E12" s="141">
        <v>0.1</v>
      </c>
      <c r="F12" s="141">
        <v>1</v>
      </c>
    </row>
    <row r="13" ht="13.5" thickBot="1"/>
    <row r="14" spans="1:6" ht="13.5" thickBot="1">
      <c r="A14" s="134" t="s">
        <v>106</v>
      </c>
      <c r="B14" s="135" t="s">
        <v>107</v>
      </c>
      <c r="C14" s="135" t="s">
        <v>108</v>
      </c>
      <c r="D14" s="135" t="s">
        <v>109</v>
      </c>
      <c r="E14" s="135" t="s">
        <v>110</v>
      </c>
      <c r="F14" s="136" t="s">
        <v>111</v>
      </c>
    </row>
    <row r="15" spans="2:6" ht="12.75">
      <c r="B15" s="133" t="s">
        <v>122</v>
      </c>
      <c r="F15" s="133" t="s">
        <v>123</v>
      </c>
    </row>
    <row r="16" ht="13.5" thickBot="1"/>
    <row r="17" spans="1:6" ht="13.5" thickBot="1">
      <c r="A17" s="134" t="s">
        <v>106</v>
      </c>
      <c r="B17" s="135" t="s">
        <v>107</v>
      </c>
      <c r="C17" s="135" t="s">
        <v>108</v>
      </c>
      <c r="D17" s="135" t="s">
        <v>109</v>
      </c>
      <c r="E17" s="135" t="s">
        <v>110</v>
      </c>
      <c r="F17" s="136" t="s">
        <v>111</v>
      </c>
    </row>
    <row r="18" spans="1:6" ht="12.75">
      <c r="A18" s="139" t="s">
        <v>117</v>
      </c>
      <c r="B18" s="140">
        <v>11.86</v>
      </c>
      <c r="C18" s="139">
        <v>778</v>
      </c>
      <c r="D18" s="139">
        <v>142.6</v>
      </c>
      <c r="E18" s="139">
        <v>1906.98</v>
      </c>
      <c r="F18" s="139">
        <v>16</v>
      </c>
    </row>
    <row r="19" spans="1:6" ht="12.75">
      <c r="A19" s="139" t="s">
        <v>118</v>
      </c>
      <c r="B19" s="140">
        <v>29.46</v>
      </c>
      <c r="C19" s="139">
        <v>1426</v>
      </c>
      <c r="D19" s="139">
        <v>120.2</v>
      </c>
      <c r="E19" s="139">
        <v>570.9</v>
      </c>
      <c r="F19" s="139">
        <v>17</v>
      </c>
    </row>
    <row r="20" spans="1:6" ht="12.75">
      <c r="A20" s="139" t="s">
        <v>119</v>
      </c>
      <c r="B20" s="140">
        <v>84.01</v>
      </c>
      <c r="C20" s="139">
        <v>2869</v>
      </c>
      <c r="D20" s="139">
        <v>49</v>
      </c>
      <c r="E20" s="139">
        <v>87.24</v>
      </c>
      <c r="F20" s="139">
        <v>14</v>
      </c>
    </row>
    <row r="21" spans="1:6" ht="12.75">
      <c r="A21" s="139" t="s">
        <v>120</v>
      </c>
      <c r="B21" s="140">
        <v>164.8</v>
      </c>
      <c r="C21" s="139">
        <v>4496</v>
      </c>
      <c r="D21" s="139">
        <v>50.2</v>
      </c>
      <c r="E21" s="139">
        <v>103.38</v>
      </c>
      <c r="F21" s="139">
        <v>2</v>
      </c>
    </row>
  </sheetData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C1">
      <selection activeCell="F15" sqref="F15"/>
    </sheetView>
  </sheetViews>
  <sheetFormatPr defaultColWidth="9.33203125" defaultRowHeight="12.75"/>
  <cols>
    <col min="1" max="1" width="10.66015625" style="125" customWidth="1"/>
    <col min="2" max="2" width="42.33203125" style="125" customWidth="1"/>
    <col min="3" max="16384" width="10.66015625" style="125" customWidth="1"/>
  </cols>
  <sheetData>
    <row r="1" spans="1:6" ht="15.75">
      <c r="A1" s="184" t="s">
        <v>94</v>
      </c>
      <c r="B1" s="184"/>
      <c r="C1" s="184"/>
      <c r="D1" s="184"/>
      <c r="E1" s="184"/>
      <c r="F1" s="184"/>
    </row>
    <row r="2" ht="13.5" thickBot="1"/>
    <row r="3" spans="2:3" ht="15.75" thickBot="1">
      <c r="B3" s="126" t="s">
        <v>95</v>
      </c>
      <c r="C3" s="127" t="s">
        <v>96</v>
      </c>
    </row>
    <row r="4" spans="2:3" ht="12.75">
      <c r="B4" s="128" t="s">
        <v>97</v>
      </c>
      <c r="C4" s="129">
        <v>38.6</v>
      </c>
    </row>
    <row r="5" spans="2:3" ht="12.75">
      <c r="B5" s="128" t="s">
        <v>98</v>
      </c>
      <c r="C5" s="129">
        <v>19.4</v>
      </c>
    </row>
    <row r="6" spans="2:3" ht="12.75">
      <c r="B6" s="128" t="s">
        <v>99</v>
      </c>
      <c r="C6" s="129">
        <v>14</v>
      </c>
    </row>
    <row r="7" spans="2:3" ht="12.75">
      <c r="B7" s="128" t="s">
        <v>100</v>
      </c>
      <c r="C7" s="129">
        <v>6.5</v>
      </c>
    </row>
    <row r="8" spans="2:3" ht="12.75">
      <c r="B8" s="128" t="s">
        <v>101</v>
      </c>
      <c r="C8" s="129">
        <v>10.9</v>
      </c>
    </row>
    <row r="9" spans="2:3" ht="12.75">
      <c r="B9" s="128" t="s">
        <v>102</v>
      </c>
      <c r="C9" s="129">
        <v>4.6</v>
      </c>
    </row>
    <row r="10" spans="2:3" ht="13.5" thickBot="1">
      <c r="B10" s="130" t="s">
        <v>103</v>
      </c>
      <c r="C10" s="131">
        <v>6</v>
      </c>
    </row>
    <row r="11" spans="2:3" ht="12.75">
      <c r="B11" s="132"/>
      <c r="C11" s="132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7" ht="12.75">
      <c r="C27" s="125" t="s">
        <v>104</v>
      </c>
    </row>
  </sheetData>
  <mergeCells count="1">
    <mergeCell ref="A1:F1"/>
  </mergeCells>
  <printOptions/>
  <pageMargins left="1.44" right="0.75" top="1" bottom="0.63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23"/>
  <sheetViews>
    <sheetView zoomScale="82" zoomScaleNormal="82" workbookViewId="0" topLeftCell="A1">
      <selection activeCell="F2" sqref="F2"/>
    </sheetView>
  </sheetViews>
  <sheetFormatPr defaultColWidth="9.33203125" defaultRowHeight="12.75"/>
  <cols>
    <col min="1" max="1" width="8" style="21" customWidth="1"/>
    <col min="2" max="2" width="8.33203125" style="21" customWidth="1"/>
    <col min="3" max="3" width="15.83203125" style="21" customWidth="1"/>
    <col min="4" max="4" width="28.16015625" style="21" customWidth="1"/>
    <col min="5" max="5" width="13.33203125" style="22" customWidth="1"/>
    <col min="6" max="6" width="20" style="22" customWidth="1"/>
    <col min="7" max="7" width="12.66015625" style="21" customWidth="1"/>
    <col min="8" max="8" width="14" style="21" customWidth="1"/>
    <col min="9" max="16384" width="10.66015625" style="21" customWidth="1"/>
  </cols>
  <sheetData>
    <row r="7" spans="1:8" ht="12.75">
      <c r="A7" s="188"/>
      <c r="B7" s="188"/>
      <c r="C7" s="188"/>
      <c r="D7" s="188"/>
      <c r="E7" s="188"/>
      <c r="F7" s="188"/>
      <c r="G7" s="188"/>
      <c r="H7" s="188"/>
    </row>
    <row r="8" spans="1:8" ht="12.75">
      <c r="A8" s="188"/>
      <c r="B8" s="188"/>
      <c r="C8" s="188"/>
      <c r="D8" s="188"/>
      <c r="E8" s="188"/>
      <c r="F8" s="188"/>
      <c r="G8" s="188"/>
      <c r="H8" s="188"/>
    </row>
    <row r="9" spans="1:8" ht="12.75">
      <c r="A9" s="188"/>
      <c r="B9" s="188"/>
      <c r="C9" s="188"/>
      <c r="D9" s="188"/>
      <c r="E9" s="188"/>
      <c r="F9" s="188"/>
      <c r="G9" s="188"/>
      <c r="H9" s="188"/>
    </row>
    <row r="10" spans="1:8" ht="12.75">
      <c r="A10" s="188"/>
      <c r="B10" s="188"/>
      <c r="C10" s="188"/>
      <c r="D10" s="188"/>
      <c r="E10" s="188"/>
      <c r="F10" s="188"/>
      <c r="G10" s="188"/>
      <c r="H10" s="188"/>
    </row>
    <row r="11" spans="1:8" ht="12.75">
      <c r="A11" s="188"/>
      <c r="B11" s="188"/>
      <c r="C11" s="188"/>
      <c r="D11" s="188"/>
      <c r="E11" s="188"/>
      <c r="F11" s="188"/>
      <c r="G11" s="188"/>
      <c r="H11" s="188"/>
    </row>
    <row r="12" spans="1:8" ht="12.75">
      <c r="A12" s="188"/>
      <c r="B12" s="188"/>
      <c r="C12" s="188"/>
      <c r="D12" s="188"/>
      <c r="E12" s="188"/>
      <c r="F12" s="188"/>
      <c r="G12" s="188"/>
      <c r="H12" s="188"/>
    </row>
    <row r="13" spans="1:8" ht="13.5" thickBot="1">
      <c r="A13" s="185" t="s">
        <v>33</v>
      </c>
      <c r="B13" s="185"/>
      <c r="C13" s="185"/>
      <c r="D13" s="185"/>
      <c r="E13" s="185"/>
      <c r="F13" s="185"/>
      <c r="G13" s="185"/>
      <c r="H13" s="185"/>
    </row>
    <row r="14" spans="1:8" ht="13.5" thickBot="1">
      <c r="A14" s="23" t="s">
        <v>1</v>
      </c>
      <c r="B14" s="23" t="s">
        <v>2</v>
      </c>
      <c r="C14" s="24" t="s">
        <v>34</v>
      </c>
      <c r="D14" s="25" t="s">
        <v>35</v>
      </c>
      <c r="E14" s="26" t="s">
        <v>36</v>
      </c>
      <c r="F14" s="26" t="s">
        <v>37</v>
      </c>
      <c r="G14" s="25" t="s">
        <v>36</v>
      </c>
      <c r="H14" s="25" t="s">
        <v>38</v>
      </c>
    </row>
    <row r="15" spans="1:8" ht="13.5" thickBot="1">
      <c r="A15" s="27"/>
      <c r="B15" s="28"/>
      <c r="C15" s="29" t="s">
        <v>39</v>
      </c>
      <c r="D15" s="30" t="s">
        <v>40</v>
      </c>
      <c r="E15" s="31" t="s">
        <v>41</v>
      </c>
      <c r="F15" s="31" t="s">
        <v>42</v>
      </c>
      <c r="G15" s="30" t="s">
        <v>43</v>
      </c>
      <c r="H15" s="30"/>
    </row>
    <row r="16" spans="1:8" ht="13.5" thickBot="1">
      <c r="A16" s="32"/>
      <c r="B16" s="33"/>
      <c r="C16" s="34">
        <v>1.5</v>
      </c>
      <c r="D16" s="35">
        <v>17.5</v>
      </c>
      <c r="E16" s="35"/>
      <c r="F16" s="35"/>
      <c r="G16" s="36"/>
      <c r="H16" s="36"/>
    </row>
    <row r="17" spans="3:8" ht="12.75">
      <c r="C17" s="34">
        <v>2</v>
      </c>
      <c r="D17" s="35">
        <v>16</v>
      </c>
      <c r="E17" s="35"/>
      <c r="F17" s="35"/>
      <c r="G17" s="36"/>
      <c r="H17" s="36"/>
    </row>
    <row r="18" spans="3:8" ht="12.75">
      <c r="C18" s="34"/>
      <c r="D18" s="35">
        <v>14</v>
      </c>
      <c r="E18" s="35"/>
      <c r="F18" s="35"/>
      <c r="G18" s="36"/>
      <c r="H18" s="36"/>
    </row>
    <row r="19" spans="3:8" ht="12.75">
      <c r="C19" s="34">
        <v>3</v>
      </c>
      <c r="D19" s="35">
        <v>12.5</v>
      </c>
      <c r="E19" s="35"/>
      <c r="F19" s="35"/>
      <c r="G19" s="36"/>
      <c r="H19" s="36"/>
    </row>
    <row r="20" spans="3:8" ht="12.75">
      <c r="C20" s="34">
        <v>3.5</v>
      </c>
      <c r="D20" s="35">
        <v>11</v>
      </c>
      <c r="E20" s="35"/>
      <c r="F20" s="35"/>
      <c r="G20" s="36"/>
      <c r="H20" s="36"/>
    </row>
    <row r="21" spans="3:8" ht="12.75">
      <c r="C21" s="34">
        <v>4</v>
      </c>
      <c r="D21" s="35">
        <v>9.2</v>
      </c>
      <c r="E21" s="35"/>
      <c r="F21" s="35"/>
      <c r="G21" s="36"/>
      <c r="H21" s="36"/>
    </row>
    <row r="22" spans="3:8" ht="13.5" thickBot="1">
      <c r="C22" s="37">
        <v>5</v>
      </c>
      <c r="D22" s="38">
        <v>7</v>
      </c>
      <c r="E22" s="38"/>
      <c r="F22" s="35"/>
      <c r="G22" s="36"/>
      <c r="H22" s="36"/>
    </row>
    <row r="23" spans="6:8" ht="13.5" thickBot="1">
      <c r="F23" s="186" t="s">
        <v>44</v>
      </c>
      <c r="G23" s="187"/>
      <c r="H23" s="39"/>
    </row>
  </sheetData>
  <mergeCells count="3">
    <mergeCell ref="A13:H13"/>
    <mergeCell ref="F23:G23"/>
    <mergeCell ref="A7:H1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8" sqref="F8"/>
    </sheetView>
  </sheetViews>
  <sheetFormatPr defaultColWidth="9.33203125" defaultRowHeight="12.75"/>
  <cols>
    <col min="1" max="1" width="8" style="40" customWidth="1"/>
    <col min="2" max="2" width="8.33203125" style="40" customWidth="1"/>
    <col min="3" max="3" width="15.83203125" style="40" customWidth="1"/>
    <col min="4" max="4" width="28.16015625" style="40" customWidth="1"/>
    <col min="5" max="5" width="13.33203125" style="55" customWidth="1"/>
    <col min="6" max="6" width="20" style="55" customWidth="1"/>
    <col min="7" max="7" width="12.66015625" style="40" customWidth="1"/>
    <col min="8" max="8" width="14" style="40" customWidth="1"/>
    <col min="9" max="16384" width="10.66015625" style="40" customWidth="1"/>
  </cols>
  <sheetData>
    <row r="1" spans="1:8" ht="13.5" thickBot="1">
      <c r="A1" s="189" t="s">
        <v>33</v>
      </c>
      <c r="B1" s="189"/>
      <c r="C1" s="189"/>
      <c r="D1" s="189"/>
      <c r="E1" s="189"/>
      <c r="F1" s="189"/>
      <c r="G1" s="189"/>
      <c r="H1" s="189"/>
    </row>
    <row r="2" spans="1:8" ht="13.5" thickBot="1">
      <c r="A2" s="41" t="s">
        <v>1</v>
      </c>
      <c r="B2" s="41" t="s">
        <v>2</v>
      </c>
      <c r="C2" s="42" t="s">
        <v>34</v>
      </c>
      <c r="D2" s="43" t="s">
        <v>35</v>
      </c>
      <c r="E2" s="44" t="s">
        <v>36</v>
      </c>
      <c r="F2" s="44" t="s">
        <v>37</v>
      </c>
      <c r="G2" s="43" t="s">
        <v>36</v>
      </c>
      <c r="H2" s="43" t="s">
        <v>38</v>
      </c>
    </row>
    <row r="3" spans="1:8" ht="13.5" thickBot="1">
      <c r="A3" s="45">
        <v>0.2263</v>
      </c>
      <c r="B3" s="46">
        <v>4.5436</v>
      </c>
      <c r="C3" s="47" t="s">
        <v>39</v>
      </c>
      <c r="D3" s="48" t="s">
        <v>40</v>
      </c>
      <c r="E3" s="49" t="s">
        <v>41</v>
      </c>
      <c r="F3" s="49" t="s">
        <v>42</v>
      </c>
      <c r="G3" s="48" t="s">
        <v>43</v>
      </c>
      <c r="H3" s="48"/>
    </row>
    <row r="4" spans="1:8" ht="13.5" thickBot="1">
      <c r="A4" s="50"/>
      <c r="B4" s="51"/>
      <c r="C4" s="52">
        <v>1.5</v>
      </c>
      <c r="D4" s="53">
        <v>17.5</v>
      </c>
      <c r="E4" s="53">
        <f aca="true" t="shared" si="0" ref="E4:E10">C4*D4</f>
        <v>26.25</v>
      </c>
      <c r="F4" s="54">
        <f aca="true" t="shared" si="1" ref="F4:F10">$A$3*C4*C4-$B$3*C4+24</f>
        <v>17.693775000000002</v>
      </c>
      <c r="G4" s="53">
        <f aca="true" t="shared" si="2" ref="G4:G10">C4*F4</f>
        <v>26.540662500000003</v>
      </c>
      <c r="H4" s="53">
        <f aca="true" t="shared" si="3" ref="H4:H10">ABS(E4-G4)</f>
        <v>0.2906625000000034</v>
      </c>
    </row>
    <row r="5" spans="3:8" ht="12.75">
      <c r="C5" s="52">
        <v>2</v>
      </c>
      <c r="D5" s="53">
        <v>16</v>
      </c>
      <c r="E5" s="53">
        <f t="shared" si="0"/>
        <v>32</v>
      </c>
      <c r="F5" s="54">
        <f t="shared" si="1"/>
        <v>15.818000000000001</v>
      </c>
      <c r="G5" s="53">
        <f t="shared" si="2"/>
        <v>31.636000000000003</v>
      </c>
      <c r="H5" s="53">
        <f t="shared" si="3"/>
        <v>0.3639999999999972</v>
      </c>
    </row>
    <row r="6" spans="3:8" ht="12.75">
      <c r="C6" s="52">
        <v>2.5</v>
      </c>
      <c r="D6" s="53">
        <v>14</v>
      </c>
      <c r="E6" s="53">
        <f t="shared" si="0"/>
        <v>35</v>
      </c>
      <c r="F6" s="54">
        <f t="shared" si="1"/>
        <v>14.055375000000002</v>
      </c>
      <c r="G6" s="53">
        <f t="shared" si="2"/>
        <v>35.1384375</v>
      </c>
      <c r="H6" s="53">
        <f t="shared" si="3"/>
        <v>0.138437500000002</v>
      </c>
    </row>
    <row r="7" spans="3:8" ht="12.75">
      <c r="C7" s="52">
        <v>3</v>
      </c>
      <c r="D7" s="53">
        <v>12.5</v>
      </c>
      <c r="E7" s="53">
        <f t="shared" si="0"/>
        <v>37.5</v>
      </c>
      <c r="F7" s="54">
        <f t="shared" si="1"/>
        <v>12.4059</v>
      </c>
      <c r="G7" s="53">
        <f t="shared" si="2"/>
        <v>37.2177</v>
      </c>
      <c r="H7" s="53">
        <f t="shared" si="3"/>
        <v>0.28229999999999933</v>
      </c>
    </row>
    <row r="8" spans="3:8" ht="12.75">
      <c r="C8" s="52">
        <v>3.5</v>
      </c>
      <c r="D8" s="53">
        <v>11</v>
      </c>
      <c r="E8" s="53">
        <f t="shared" si="0"/>
        <v>38.5</v>
      </c>
      <c r="F8" s="54">
        <f t="shared" si="1"/>
        <v>10.869575000000001</v>
      </c>
      <c r="G8" s="53">
        <f t="shared" si="2"/>
        <v>38.043512500000006</v>
      </c>
      <c r="H8" s="53">
        <f t="shared" si="3"/>
        <v>0.4564874999999944</v>
      </c>
    </row>
    <row r="9" spans="3:8" ht="12.75">
      <c r="C9" s="52">
        <v>4</v>
      </c>
      <c r="D9" s="53">
        <v>9.2</v>
      </c>
      <c r="E9" s="53">
        <f t="shared" si="0"/>
        <v>36.8</v>
      </c>
      <c r="F9" s="54">
        <f t="shared" si="1"/>
        <v>9.4464</v>
      </c>
      <c r="G9" s="53">
        <f t="shared" si="2"/>
        <v>37.7856</v>
      </c>
      <c r="H9" s="53">
        <f t="shared" si="3"/>
        <v>0.9856000000000051</v>
      </c>
    </row>
    <row r="10" spans="3:8" ht="13.5" thickBot="1">
      <c r="C10" s="46">
        <v>5</v>
      </c>
      <c r="D10" s="45">
        <v>7</v>
      </c>
      <c r="E10" s="45">
        <f t="shared" si="0"/>
        <v>35</v>
      </c>
      <c r="F10" s="54">
        <f t="shared" si="1"/>
        <v>6.9395000000000024</v>
      </c>
      <c r="G10" s="53">
        <f t="shared" si="2"/>
        <v>34.69750000000001</v>
      </c>
      <c r="H10" s="53">
        <f t="shared" si="3"/>
        <v>0.3024999999999878</v>
      </c>
    </row>
    <row r="11" spans="6:8" ht="13.5" thickBot="1">
      <c r="F11" s="190" t="s">
        <v>44</v>
      </c>
      <c r="G11" s="191"/>
      <c r="H11" s="56">
        <f>MAX(H4:H10)</f>
        <v>0.9856000000000051</v>
      </c>
    </row>
  </sheetData>
  <mergeCells count="2">
    <mergeCell ref="A1:H1"/>
    <mergeCell ref="F11:G1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5" sqref="A5"/>
    </sheetView>
  </sheetViews>
  <sheetFormatPr defaultColWidth="9.33203125" defaultRowHeight="12.75"/>
  <cols>
    <col min="1" max="2" width="10.66015625" style="66" customWidth="1"/>
    <col min="3" max="3" width="6.66015625" style="66" customWidth="1"/>
    <col min="4" max="4" width="15.33203125" style="66" customWidth="1"/>
    <col min="5" max="5" width="19.33203125" style="81" customWidth="1"/>
    <col min="6" max="6" width="13.83203125" style="66" customWidth="1"/>
    <col min="7" max="7" width="11.5" style="66" customWidth="1"/>
    <col min="8" max="8" width="13.33203125" style="66" customWidth="1"/>
    <col min="9" max="9" width="11.83203125" style="66" customWidth="1"/>
    <col min="10" max="10" width="9.16015625" style="66" customWidth="1"/>
    <col min="11" max="11" width="10.16015625" style="66" customWidth="1"/>
    <col min="12" max="12" width="11.5" style="66" customWidth="1"/>
    <col min="13" max="13" width="10.66015625" style="66" customWidth="1"/>
    <col min="14" max="14" width="13.33203125" style="66" customWidth="1"/>
    <col min="15" max="16384" width="10.66015625" style="66" customWidth="1"/>
  </cols>
  <sheetData>
    <row r="1" spans="2:7" ht="12.75">
      <c r="B1" s="193"/>
      <c r="C1" s="193"/>
      <c r="D1" s="193"/>
      <c r="E1" s="193"/>
      <c r="F1" s="193"/>
      <c r="G1" s="193"/>
    </row>
    <row r="2" spans="2:7" ht="12.75">
      <c r="B2" s="193"/>
      <c r="C2" s="193"/>
      <c r="D2" s="193"/>
      <c r="E2" s="193"/>
      <c r="F2" s="193"/>
      <c r="G2" s="193"/>
    </row>
    <row r="3" spans="2:7" ht="12.75">
      <c r="B3" s="193"/>
      <c r="C3" s="193"/>
      <c r="D3" s="193"/>
      <c r="E3" s="193"/>
      <c r="F3" s="193"/>
      <c r="G3" s="193"/>
    </row>
    <row r="4" spans="2:7" ht="12.75">
      <c r="B4" s="193"/>
      <c r="C4" s="193"/>
      <c r="D4" s="193"/>
      <c r="E4" s="193"/>
      <c r="F4" s="193"/>
      <c r="G4" s="193"/>
    </row>
    <row r="5" spans="2:7" ht="12.75">
      <c r="B5" s="193"/>
      <c r="C5" s="193"/>
      <c r="D5" s="193"/>
      <c r="E5" s="193"/>
      <c r="F5" s="193"/>
      <c r="G5" s="193"/>
    </row>
    <row r="6" spans="2:7" ht="12.75">
      <c r="B6" s="193"/>
      <c r="C6" s="193"/>
      <c r="D6" s="193"/>
      <c r="E6" s="193"/>
      <c r="F6" s="193"/>
      <c r="G6" s="193"/>
    </row>
    <row r="7" spans="1:14" ht="12.7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>
      <c r="A8" s="67" t="s">
        <v>46</v>
      </c>
      <c r="B8" s="67" t="s">
        <v>47</v>
      </c>
      <c r="C8" s="68" t="s">
        <v>48</v>
      </c>
      <c r="D8" s="68" t="s">
        <v>53</v>
      </c>
      <c r="E8" s="69" t="s">
        <v>54</v>
      </c>
      <c r="F8" s="68" t="s">
        <v>51</v>
      </c>
      <c r="G8" s="70" t="s">
        <v>55</v>
      </c>
      <c r="H8" s="70" t="s">
        <v>38</v>
      </c>
      <c r="I8" s="70" t="s">
        <v>56</v>
      </c>
      <c r="J8" s="70" t="s">
        <v>38</v>
      </c>
      <c r="K8" s="70" t="s">
        <v>57</v>
      </c>
      <c r="L8" s="70" t="s">
        <v>38</v>
      </c>
      <c r="M8" s="70" t="s">
        <v>58</v>
      </c>
      <c r="N8" s="70" t="s">
        <v>38</v>
      </c>
    </row>
    <row r="9" spans="1:14" ht="12.75">
      <c r="A9" s="71"/>
      <c r="B9" s="71"/>
      <c r="C9" s="71">
        <v>60</v>
      </c>
      <c r="D9" s="71">
        <v>117.5</v>
      </c>
      <c r="E9" s="72"/>
      <c r="F9" s="73"/>
      <c r="G9" s="73"/>
      <c r="H9" s="73"/>
      <c r="I9" s="73"/>
      <c r="J9" s="73"/>
      <c r="K9" s="73"/>
      <c r="L9" s="73"/>
      <c r="M9" s="73"/>
      <c r="N9" s="73"/>
    </row>
    <row r="10" spans="1:14" ht="12.75">
      <c r="A10" s="71"/>
      <c r="B10" s="71"/>
      <c r="C10" s="71">
        <v>70</v>
      </c>
      <c r="D10" s="71">
        <v>130.1</v>
      </c>
      <c r="E10" s="72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12.75">
      <c r="A11" s="71"/>
      <c r="B11" s="71"/>
      <c r="C11" s="71">
        <v>80</v>
      </c>
      <c r="D11" s="71">
        <v>137.6</v>
      </c>
      <c r="E11" s="72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2.75">
      <c r="A12" s="71"/>
      <c r="B12" s="71"/>
      <c r="C12" s="71">
        <v>90</v>
      </c>
      <c r="D12" s="71">
        <v>147.4</v>
      </c>
      <c r="E12" s="72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2.75">
      <c r="A13" s="71"/>
      <c r="B13" s="71"/>
      <c r="C13" s="71">
        <v>91</v>
      </c>
      <c r="D13" s="71">
        <v>148.5</v>
      </c>
      <c r="E13" s="72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2.75">
      <c r="A14" s="71"/>
      <c r="B14" s="71"/>
      <c r="C14" s="71">
        <v>92</v>
      </c>
      <c r="D14" s="71">
        <v>147.7</v>
      </c>
      <c r="E14" s="72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2.75">
      <c r="A15" s="71"/>
      <c r="B15" s="71"/>
      <c r="C15" s="71">
        <v>93</v>
      </c>
      <c r="D15" s="71">
        <v>148.7</v>
      </c>
      <c r="E15" s="72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2.75">
      <c r="A16" s="71"/>
      <c r="B16" s="71"/>
      <c r="C16" s="71">
        <v>94</v>
      </c>
      <c r="D16" s="71">
        <v>148.4</v>
      </c>
      <c r="E16" s="72"/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2.75">
      <c r="A17" s="71"/>
      <c r="B17" s="71"/>
      <c r="C17" s="71">
        <v>95</v>
      </c>
      <c r="D17" s="71">
        <v>148.3</v>
      </c>
      <c r="E17" s="72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2.75">
      <c r="A18" s="71"/>
      <c r="B18" s="71"/>
      <c r="C18" s="71"/>
      <c r="D18" s="71"/>
      <c r="E18" s="72"/>
      <c r="F18" s="73"/>
      <c r="G18" s="73"/>
      <c r="H18" s="73"/>
      <c r="I18" s="73"/>
      <c r="J18" s="73"/>
      <c r="K18" s="73"/>
      <c r="L18" s="71"/>
      <c r="M18" s="73"/>
      <c r="N18" s="73"/>
    </row>
    <row r="19" spans="1:14" ht="12.75">
      <c r="A19" s="74"/>
      <c r="B19" s="74"/>
      <c r="C19" s="74"/>
      <c r="D19" s="74"/>
      <c r="E19" s="75"/>
      <c r="F19" s="74"/>
      <c r="G19" s="76"/>
      <c r="H19" s="76"/>
      <c r="I19" s="74"/>
      <c r="J19" s="76"/>
      <c r="K19" s="74"/>
      <c r="L19" s="74"/>
      <c r="M19" s="76"/>
      <c r="N19" s="76"/>
    </row>
    <row r="20" spans="5:14" ht="12.75">
      <c r="E20" s="77" t="s">
        <v>59</v>
      </c>
      <c r="F20" s="78"/>
      <c r="G20" s="79"/>
      <c r="H20" s="80"/>
      <c r="J20" s="80"/>
      <c r="L20" s="80"/>
      <c r="M20" s="79"/>
      <c r="N20" s="80"/>
    </row>
  </sheetData>
  <mergeCells count="2">
    <mergeCell ref="A7:N7"/>
    <mergeCell ref="B1:G6"/>
  </mergeCells>
  <printOptions/>
  <pageMargins left="0.25" right="0.25" top="0.84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9" sqref="G9"/>
    </sheetView>
  </sheetViews>
  <sheetFormatPr defaultColWidth="9.33203125" defaultRowHeight="12.75"/>
  <cols>
    <col min="1" max="2" width="10.66015625" style="57" customWidth="1"/>
    <col min="3" max="3" width="6.66015625" style="57" customWidth="1"/>
    <col min="4" max="4" width="34.33203125" style="57" customWidth="1"/>
    <col min="5" max="5" width="31.5" style="64" customWidth="1"/>
    <col min="6" max="6" width="13.83203125" style="57" customWidth="1"/>
    <col min="7" max="16384" width="10.66015625" style="57" customWidth="1"/>
  </cols>
  <sheetData>
    <row r="1" spans="1:6" ht="12.75">
      <c r="A1" s="194" t="s">
        <v>45</v>
      </c>
      <c r="B1" s="194"/>
      <c r="C1" s="194"/>
      <c r="D1" s="194"/>
      <c r="E1" s="194"/>
      <c r="F1" s="194"/>
    </row>
    <row r="2" spans="1:6" ht="12.75">
      <c r="A2" s="58" t="s">
        <v>46</v>
      </c>
      <c r="B2" s="58" t="s">
        <v>47</v>
      </c>
      <c r="C2" s="59" t="s">
        <v>48</v>
      </c>
      <c r="D2" s="59" t="s">
        <v>49</v>
      </c>
      <c r="E2" s="60" t="s">
        <v>50</v>
      </c>
      <c r="F2" s="59" t="s">
        <v>51</v>
      </c>
    </row>
    <row r="3" spans="1:6" ht="12.75">
      <c r="A3" s="61">
        <v>80.455</v>
      </c>
      <c r="B3" s="61">
        <v>0.0066</v>
      </c>
      <c r="C3" s="61">
        <v>60</v>
      </c>
      <c r="D3" s="61">
        <v>117.5</v>
      </c>
      <c r="E3" s="62">
        <f aca="true" t="shared" si="0" ref="E3:E12">$A$3*EXP(C3*$B$3)</f>
        <v>119.54561594359706</v>
      </c>
      <c r="F3" s="63">
        <f aca="true" t="shared" si="1" ref="F3:F12">ABS(D3-E3)</f>
        <v>2.0456159435970562</v>
      </c>
    </row>
    <row r="4" spans="1:6" ht="12.75">
      <c r="A4" s="61"/>
      <c r="B4" s="61"/>
      <c r="C4" s="61">
        <v>70</v>
      </c>
      <c r="D4" s="61">
        <v>130.1</v>
      </c>
      <c r="E4" s="62">
        <f t="shared" si="0"/>
        <v>127.70182087101533</v>
      </c>
      <c r="F4" s="63">
        <f t="shared" si="1"/>
        <v>2.3981791289846655</v>
      </c>
    </row>
    <row r="5" spans="1:6" ht="12.75">
      <c r="A5" s="61"/>
      <c r="B5" s="61"/>
      <c r="C5" s="61">
        <v>80</v>
      </c>
      <c r="D5" s="61">
        <v>137.6</v>
      </c>
      <c r="E5" s="62">
        <f t="shared" si="0"/>
        <v>136.41449688516443</v>
      </c>
      <c r="F5" s="63">
        <f t="shared" si="1"/>
        <v>1.1855031148355692</v>
      </c>
    </row>
    <row r="6" spans="1:6" ht="12.75">
      <c r="A6" s="61"/>
      <c r="B6" s="61"/>
      <c r="C6" s="61">
        <v>90</v>
      </c>
      <c r="D6" s="61">
        <v>147.4</v>
      </c>
      <c r="E6" s="62">
        <f t="shared" si="0"/>
        <v>145.7216101814898</v>
      </c>
      <c r="F6" s="63">
        <f t="shared" si="1"/>
        <v>1.6783898185101975</v>
      </c>
    </row>
    <row r="7" spans="1:6" ht="12.75">
      <c r="A7" s="61"/>
      <c r="B7" s="61"/>
      <c r="C7" s="61">
        <v>91</v>
      </c>
      <c r="D7" s="61">
        <v>148.5</v>
      </c>
      <c r="E7" s="62">
        <f t="shared" si="0"/>
        <v>146.68655361929024</v>
      </c>
      <c r="F7" s="63">
        <f t="shared" si="1"/>
        <v>1.8134463807097632</v>
      </c>
    </row>
    <row r="8" spans="1:6" ht="12.75">
      <c r="A8" s="61"/>
      <c r="B8" s="61"/>
      <c r="C8" s="61">
        <v>92</v>
      </c>
      <c r="D8" s="61">
        <v>147.7</v>
      </c>
      <c r="E8" s="62">
        <f t="shared" si="0"/>
        <v>147.65788674656085</v>
      </c>
      <c r="F8" s="63">
        <f t="shared" si="1"/>
        <v>0.04211325343914041</v>
      </c>
    </row>
    <row r="9" spans="1:6" ht="12.75">
      <c r="A9" s="61"/>
      <c r="B9" s="61"/>
      <c r="C9" s="61">
        <v>93</v>
      </c>
      <c r="D9" s="61">
        <v>148.7</v>
      </c>
      <c r="E9" s="62">
        <f t="shared" si="0"/>
        <v>148.63565187472628</v>
      </c>
      <c r="F9" s="63">
        <f t="shared" si="1"/>
        <v>0.06434812527371037</v>
      </c>
    </row>
    <row r="10" spans="1:6" ht="12.75">
      <c r="A10" s="61"/>
      <c r="B10" s="61"/>
      <c r="C10" s="61">
        <v>94</v>
      </c>
      <c r="D10" s="61">
        <v>148.4</v>
      </c>
      <c r="E10" s="62">
        <f t="shared" si="0"/>
        <v>149.61989159539004</v>
      </c>
      <c r="F10" s="63">
        <f t="shared" si="1"/>
        <v>1.2198915953900382</v>
      </c>
    </row>
    <row r="11" spans="1:6" ht="12.75">
      <c r="A11" s="61"/>
      <c r="B11" s="61"/>
      <c r="C11" s="61">
        <v>95</v>
      </c>
      <c r="D11" s="61">
        <v>148.3</v>
      </c>
      <c r="E11" s="62">
        <f t="shared" si="0"/>
        <v>150.61064878219008</v>
      </c>
      <c r="F11" s="63">
        <f t="shared" si="1"/>
        <v>2.3106487821900714</v>
      </c>
    </row>
    <row r="12" spans="1:6" ht="12.75">
      <c r="A12" s="61"/>
      <c r="B12" s="61"/>
      <c r="C12" s="61">
        <v>100</v>
      </c>
      <c r="D12" s="61">
        <f>FORECAST(C12,D3:D11,C3:C11)</f>
        <v>154.90826558265584</v>
      </c>
      <c r="E12" s="62">
        <f t="shared" si="0"/>
        <v>155.66371726431547</v>
      </c>
      <c r="F12" s="63">
        <f t="shared" si="1"/>
        <v>0.755451681659622</v>
      </c>
    </row>
    <row r="14" spans="5:6" ht="12.75">
      <c r="E14" s="64" t="s">
        <v>52</v>
      </c>
      <c r="F14" s="65">
        <f>MAX(F3:F11)</f>
        <v>2.3981791289846655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1">
      <selection activeCell="F13" sqref="F13"/>
    </sheetView>
  </sheetViews>
  <sheetFormatPr defaultColWidth="9.33203125" defaultRowHeight="12.75"/>
  <cols>
    <col min="1" max="5" width="11" style="82" customWidth="1"/>
    <col min="6" max="6" width="13.16015625" style="82" customWidth="1"/>
    <col min="7" max="11" width="11" style="82" customWidth="1"/>
    <col min="12" max="16384" width="10.66015625" style="82" customWidth="1"/>
  </cols>
  <sheetData>
    <row r="2" spans="2:7" ht="12.75">
      <c r="B2" s="195"/>
      <c r="C2" s="195"/>
      <c r="D2" s="195"/>
      <c r="E2" s="195"/>
      <c r="F2" s="195"/>
      <c r="G2" s="195"/>
    </row>
    <row r="3" spans="2:7" ht="12.75">
      <c r="B3" s="195"/>
      <c r="C3" s="195"/>
      <c r="D3" s="195"/>
      <c r="E3" s="195"/>
      <c r="F3" s="195"/>
      <c r="G3" s="195"/>
    </row>
    <row r="4" spans="2:7" ht="12.75">
      <c r="B4" s="195"/>
      <c r="C4" s="195"/>
      <c r="D4" s="195"/>
      <c r="E4" s="195"/>
      <c r="F4" s="195"/>
      <c r="G4" s="195"/>
    </row>
    <row r="5" spans="2:7" ht="12.75">
      <c r="B5" s="195"/>
      <c r="C5" s="195"/>
      <c r="D5" s="195"/>
      <c r="E5" s="195"/>
      <c r="F5" s="195"/>
      <c r="G5" s="195"/>
    </row>
    <row r="6" spans="2:7" ht="12.75">
      <c r="B6" s="195"/>
      <c r="C6" s="195"/>
      <c r="D6" s="195"/>
      <c r="E6" s="195"/>
      <c r="F6" s="195"/>
      <c r="G6" s="195"/>
    </row>
    <row r="7" spans="1:11" ht="15.75">
      <c r="A7" s="197" t="s">
        <v>60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2" ht="12.75">
      <c r="A8" s="83" t="s">
        <v>61</v>
      </c>
      <c r="B8" s="83" t="s">
        <v>62</v>
      </c>
      <c r="C8" s="83" t="s">
        <v>63</v>
      </c>
      <c r="D8" s="83" t="s">
        <v>64</v>
      </c>
      <c r="E8" s="83" t="s">
        <v>65</v>
      </c>
      <c r="F8" s="83" t="s">
        <v>66</v>
      </c>
      <c r="G8" s="83" t="s">
        <v>67</v>
      </c>
      <c r="H8" s="83" t="s">
        <v>68</v>
      </c>
      <c r="I8" s="83" t="s">
        <v>69</v>
      </c>
      <c r="J8" s="83" t="s">
        <v>70</v>
      </c>
      <c r="K8" s="83" t="s">
        <v>71</v>
      </c>
      <c r="L8" s="83" t="s">
        <v>72</v>
      </c>
    </row>
    <row r="9" spans="1:12" ht="12.7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</row>
    <row r="10" spans="1:6" ht="12.75">
      <c r="A10" s="82">
        <v>1.205</v>
      </c>
      <c r="B10" s="82">
        <v>1.102</v>
      </c>
      <c r="C10" s="82">
        <v>1.118</v>
      </c>
      <c r="D10" s="82">
        <v>1.281</v>
      </c>
      <c r="E10" s="82">
        <v>1.322</v>
      </c>
      <c r="F10" s="82">
        <v>1.398</v>
      </c>
    </row>
    <row r="12" spans="1:11" ht="20.25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84"/>
    </row>
    <row r="13" spans="1:14" ht="18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5"/>
      <c r="N13" s="85"/>
    </row>
    <row r="16" spans="1:8" ht="12.75">
      <c r="A16" s="196"/>
      <c r="B16" s="196"/>
      <c r="C16" s="196"/>
      <c r="D16" s="196"/>
      <c r="E16" s="196"/>
      <c r="F16" s="196"/>
      <c r="G16" s="196"/>
      <c r="H16" s="196"/>
    </row>
    <row r="17" spans="1:6" ht="12.75">
      <c r="A17" s="86"/>
      <c r="B17" s="86"/>
      <c r="C17" s="86"/>
      <c r="D17" s="86"/>
      <c r="E17" s="86"/>
      <c r="F17" s="86"/>
    </row>
    <row r="18" spans="6:7" ht="12.75">
      <c r="F18" s="86"/>
      <c r="G18" s="87"/>
    </row>
    <row r="19" spans="1:11" ht="18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89"/>
    </row>
    <row r="21" spans="1:14" ht="18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8"/>
      <c r="N21" s="88"/>
    </row>
    <row r="24" spans="1:9" ht="12.75">
      <c r="A24" s="196"/>
      <c r="B24" s="196"/>
      <c r="C24" s="196"/>
      <c r="D24" s="196"/>
      <c r="E24" s="196"/>
      <c r="F24" s="196"/>
      <c r="G24" s="196"/>
      <c r="H24" s="196"/>
      <c r="I24" s="196"/>
    </row>
    <row r="25" spans="3:6" ht="12.75">
      <c r="C25" s="86"/>
      <c r="D25" s="86"/>
      <c r="E25" s="86"/>
      <c r="F25" s="86"/>
    </row>
    <row r="26" spans="6:7" ht="12.75">
      <c r="F26" s="86"/>
      <c r="G26" s="87"/>
    </row>
    <row r="50" spans="1:2" ht="12.75">
      <c r="A50" s="86">
        <f>ABS(A23-A10)</f>
        <v>1.205</v>
      </c>
      <c r="B50" s="86">
        <f>ABS(B23-B10)</f>
        <v>1.102</v>
      </c>
    </row>
  </sheetData>
  <mergeCells count="6">
    <mergeCell ref="B2:G6"/>
    <mergeCell ref="A24:I24"/>
    <mergeCell ref="A7:K7"/>
    <mergeCell ref="A12:J12"/>
    <mergeCell ref="A19:J19"/>
    <mergeCell ref="A16:H16"/>
  </mergeCells>
  <printOptions gridLines="1" headings="1"/>
  <pageMargins left="0.7874015748031497" right="0.2362204724409449" top="0.984251968503937" bottom="0.2362204724409449" header="0.5118110236220472" footer="0.2362204724409449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5"/>
  <sheetViews>
    <sheetView workbookViewId="0" topLeftCell="A1">
      <selection activeCell="A1" sqref="A1"/>
    </sheetView>
  </sheetViews>
  <sheetFormatPr defaultColWidth="9.33203125" defaultRowHeight="12.75"/>
  <cols>
    <col min="1" max="5" width="11" style="82" customWidth="1"/>
    <col min="6" max="6" width="13.16015625" style="82" customWidth="1"/>
    <col min="7" max="11" width="11" style="82" customWidth="1"/>
    <col min="12" max="16384" width="10.66015625" style="82" customWidth="1"/>
  </cols>
  <sheetData>
    <row r="2" spans="1:11" ht="15.75">
      <c r="A2" s="197" t="s">
        <v>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2" ht="12.75">
      <c r="A3" s="83" t="s">
        <v>61</v>
      </c>
      <c r="B3" s="83" t="s">
        <v>62</v>
      </c>
      <c r="C3" s="83" t="s">
        <v>63</v>
      </c>
      <c r="D3" s="83" t="s">
        <v>64</v>
      </c>
      <c r="E3" s="83" t="s">
        <v>65</v>
      </c>
      <c r="F3" s="83" t="s">
        <v>66</v>
      </c>
      <c r="G3" s="83" t="s">
        <v>67</v>
      </c>
      <c r="H3" s="83" t="s">
        <v>68</v>
      </c>
      <c r="I3" s="83" t="s">
        <v>69</v>
      </c>
      <c r="J3" s="83" t="s">
        <v>70</v>
      </c>
      <c r="K3" s="83" t="s">
        <v>71</v>
      </c>
      <c r="L3" s="83" t="s">
        <v>72</v>
      </c>
    </row>
    <row r="4" spans="1:12" ht="12.75">
      <c r="A4" s="82">
        <v>1</v>
      </c>
      <c r="B4" s="82">
        <v>2</v>
      </c>
      <c r="C4" s="82">
        <v>3</v>
      </c>
      <c r="D4" s="82">
        <v>4</v>
      </c>
      <c r="E4" s="82">
        <v>5</v>
      </c>
      <c r="F4" s="82">
        <v>6</v>
      </c>
      <c r="G4" s="82">
        <v>7</v>
      </c>
      <c r="H4" s="82">
        <v>8</v>
      </c>
      <c r="I4" s="82">
        <v>9</v>
      </c>
      <c r="J4" s="82">
        <v>10</v>
      </c>
      <c r="K4" s="82">
        <v>11</v>
      </c>
      <c r="L4" s="82">
        <v>12</v>
      </c>
    </row>
    <row r="5" spans="1:12" ht="12.75">
      <c r="A5" s="82">
        <v>1.205</v>
      </c>
      <c r="B5" s="82">
        <v>1.102</v>
      </c>
      <c r="C5" s="82">
        <v>1.118</v>
      </c>
      <c r="D5" s="82">
        <v>1.281</v>
      </c>
      <c r="E5" s="82">
        <v>1.322</v>
      </c>
      <c r="F5" s="82">
        <v>1.398</v>
      </c>
      <c r="G5" s="82">
        <f aca="true" t="shared" si="0" ref="G5:L5">FORECAST(G4,A5:F5,A4:F4)</f>
        <v>1.4164666666666665</v>
      </c>
      <c r="H5" s="82">
        <f t="shared" si="0"/>
        <v>1.5182444444444443</v>
      </c>
      <c r="I5" s="82">
        <f t="shared" si="0"/>
        <v>1.590647407407407</v>
      </c>
      <c r="J5" s="82">
        <f t="shared" si="0"/>
        <v>1.636603456790123</v>
      </c>
      <c r="K5" s="82">
        <f t="shared" si="0"/>
        <v>1.705600724279835</v>
      </c>
      <c r="L5" s="82">
        <f t="shared" si="0"/>
        <v>1.7713421454046634</v>
      </c>
    </row>
    <row r="7" spans="1:11" ht="20.25">
      <c r="A7" s="198" t="s">
        <v>73</v>
      </c>
      <c r="B7" s="198"/>
      <c r="C7" s="198"/>
      <c r="D7" s="198"/>
      <c r="E7" s="198"/>
      <c r="F7" s="198"/>
      <c r="G7" s="198"/>
      <c r="H7" s="198"/>
      <c r="I7" s="198"/>
      <c r="J7" s="198"/>
      <c r="K7" s="84"/>
    </row>
    <row r="8" spans="1:14" ht="18">
      <c r="A8" s="83" t="s">
        <v>61</v>
      </c>
      <c r="B8" s="83" t="s">
        <v>62</v>
      </c>
      <c r="C8" s="83" t="s">
        <v>63</v>
      </c>
      <c r="D8" s="83" t="s">
        <v>64</v>
      </c>
      <c r="E8" s="83" t="s">
        <v>65</v>
      </c>
      <c r="F8" s="83" t="s">
        <v>66</v>
      </c>
      <c r="G8" s="83" t="s">
        <v>67</v>
      </c>
      <c r="H8" s="83" t="s">
        <v>68</v>
      </c>
      <c r="I8" s="83" t="s">
        <v>69</v>
      </c>
      <c r="J8" s="83" t="s">
        <v>70</v>
      </c>
      <c r="K8" s="83" t="s">
        <v>71</v>
      </c>
      <c r="L8" s="83" t="s">
        <v>72</v>
      </c>
      <c r="M8" s="85" t="s">
        <v>46</v>
      </c>
      <c r="N8" s="85" t="s">
        <v>47</v>
      </c>
    </row>
    <row r="9" spans="1:14" ht="12.7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0.0511</v>
      </c>
      <c r="N9" s="82">
        <v>1.0589</v>
      </c>
    </row>
    <row r="10" spans="1:12" ht="12.75">
      <c r="A10" s="82">
        <f>$M$9*A9+$N$9</f>
        <v>1.1099999999999999</v>
      </c>
      <c r="B10" s="82">
        <f>$M$9*B9+$N$9</f>
        <v>1.1611</v>
      </c>
      <c r="C10" s="82">
        <f>$M$9*C9+$N$9</f>
        <v>1.2122</v>
      </c>
      <c r="D10" s="82">
        <f aca="true" t="shared" si="1" ref="D10:L10">$M$9*D9+$N$9</f>
        <v>1.2632999999999999</v>
      </c>
      <c r="E10" s="82">
        <f t="shared" si="1"/>
        <v>1.3144</v>
      </c>
      <c r="F10" s="82">
        <f t="shared" si="1"/>
        <v>1.3655</v>
      </c>
      <c r="G10" s="82">
        <f t="shared" si="1"/>
        <v>1.4165999999999999</v>
      </c>
      <c r="H10" s="82">
        <f t="shared" si="1"/>
        <v>1.4677</v>
      </c>
      <c r="I10" s="82">
        <f t="shared" si="1"/>
        <v>1.5188</v>
      </c>
      <c r="J10" s="82">
        <f t="shared" si="1"/>
        <v>1.5699</v>
      </c>
      <c r="K10" s="82">
        <f t="shared" si="1"/>
        <v>1.621</v>
      </c>
      <c r="L10" s="82">
        <f t="shared" si="1"/>
        <v>1.6721</v>
      </c>
    </row>
    <row r="11" spans="1:8" ht="12.75">
      <c r="A11" s="196" t="s">
        <v>44</v>
      </c>
      <c r="B11" s="196"/>
      <c r="C11" s="196"/>
      <c r="D11" s="196"/>
      <c r="E11" s="196"/>
      <c r="F11" s="196"/>
      <c r="G11" s="196"/>
      <c r="H11" s="196"/>
    </row>
    <row r="12" spans="1:6" ht="12.75">
      <c r="A12" s="86">
        <f aca="true" t="shared" si="2" ref="A12:F12">ABS(A5-A10)</f>
        <v>0.0950000000000002</v>
      </c>
      <c r="B12" s="86">
        <f t="shared" si="2"/>
        <v>0.05909999999999993</v>
      </c>
      <c r="C12" s="86">
        <f t="shared" si="2"/>
        <v>0.09419999999999984</v>
      </c>
      <c r="D12" s="86">
        <f t="shared" si="2"/>
        <v>0.01770000000000005</v>
      </c>
      <c r="E12" s="86">
        <f t="shared" si="2"/>
        <v>0.007600000000000051</v>
      </c>
      <c r="F12" s="86">
        <f t="shared" si="2"/>
        <v>0.03249999999999997</v>
      </c>
    </row>
    <row r="13" spans="6:7" ht="12.75">
      <c r="F13" s="86" t="s">
        <v>74</v>
      </c>
      <c r="G13" s="87">
        <f>MAX(A12:F12)</f>
        <v>0.0950000000000002</v>
      </c>
    </row>
    <row r="14" spans="1:11" ht="18">
      <c r="A14" s="199" t="s">
        <v>75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89"/>
    </row>
    <row r="16" spans="1:14" ht="18">
      <c r="A16" s="83" t="s">
        <v>61</v>
      </c>
      <c r="B16" s="83" t="s">
        <v>62</v>
      </c>
      <c r="C16" s="83" t="s">
        <v>63</v>
      </c>
      <c r="D16" s="83" t="s">
        <v>64</v>
      </c>
      <c r="E16" s="83" t="s">
        <v>65</v>
      </c>
      <c r="F16" s="83" t="s">
        <v>66</v>
      </c>
      <c r="G16" s="83" t="s">
        <v>67</v>
      </c>
      <c r="H16" s="83" t="s">
        <v>68</v>
      </c>
      <c r="I16" s="83" t="s">
        <v>69</v>
      </c>
      <c r="J16" s="83" t="s">
        <v>70</v>
      </c>
      <c r="K16" s="83" t="s">
        <v>71</v>
      </c>
      <c r="L16" s="83" t="s">
        <v>72</v>
      </c>
      <c r="M16" s="88" t="s">
        <v>46</v>
      </c>
      <c r="N16" s="88" t="s">
        <v>47</v>
      </c>
    </row>
    <row r="17" spans="1:14" ht="12.75">
      <c r="A17" s="82">
        <v>1</v>
      </c>
      <c r="B17" s="82">
        <v>2</v>
      </c>
      <c r="C17" s="82">
        <v>3</v>
      </c>
      <c r="D17" s="82">
        <v>4</v>
      </c>
      <c r="E17" s="82">
        <v>5</v>
      </c>
      <c r="F17" s="82">
        <v>6</v>
      </c>
      <c r="G17" s="82">
        <v>7</v>
      </c>
      <c r="H17" s="82">
        <v>8</v>
      </c>
      <c r="I17" s="82">
        <v>9</v>
      </c>
      <c r="J17" s="82">
        <v>10</v>
      </c>
      <c r="K17" s="82">
        <v>11</v>
      </c>
      <c r="L17" s="82">
        <v>12</v>
      </c>
      <c r="M17" s="82">
        <v>1.0693</v>
      </c>
      <c r="N17" s="82">
        <v>0.0407</v>
      </c>
    </row>
    <row r="18" spans="1:12" ht="12.75">
      <c r="A18" s="82">
        <f aca="true" t="shared" si="3" ref="A18:L18">$M$17*EXP(A17*$N$17)</f>
        <v>1.113718290850191</v>
      </c>
      <c r="B18" s="82">
        <f t="shared" si="3"/>
        <v>1.1599816995925096</v>
      </c>
      <c r="C18" s="82">
        <f t="shared" si="3"/>
        <v>1.2081668716802296</v>
      </c>
      <c r="D18" s="82">
        <f t="shared" si="3"/>
        <v>1.2583536363878494</v>
      </c>
      <c r="E18" s="82">
        <f t="shared" si="3"/>
        <v>1.3106251390657426</v>
      </c>
      <c r="F18" s="82">
        <f t="shared" si="3"/>
        <v>1.365067978888612</v>
      </c>
      <c r="G18" s="82">
        <f t="shared" si="3"/>
        <v>1.4217723523259604</v>
      </c>
      <c r="H18" s="82">
        <f t="shared" si="3"/>
        <v>1.4808322025722662</v>
      </c>
      <c r="I18" s="82">
        <f t="shared" si="3"/>
        <v>1.5423453751844274</v>
      </c>
      <c r="J18" s="82">
        <f t="shared" si="3"/>
        <v>1.6064137801843235</v>
      </c>
      <c r="K18" s="82">
        <f t="shared" si="3"/>
        <v>1.6731435608950522</v>
      </c>
      <c r="L18" s="82">
        <f t="shared" si="3"/>
        <v>1.7426452697905546</v>
      </c>
    </row>
    <row r="19" spans="1:9" ht="12.75">
      <c r="A19" s="196" t="s">
        <v>44</v>
      </c>
      <c r="B19" s="196"/>
      <c r="C19" s="196"/>
      <c r="D19" s="196"/>
      <c r="E19" s="196"/>
      <c r="F19" s="196"/>
      <c r="G19" s="196"/>
      <c r="H19" s="196"/>
      <c r="I19" s="196"/>
    </row>
    <row r="20" spans="3:6" ht="12.75">
      <c r="C20" s="86">
        <f>ABS(C18-C5)</f>
        <v>0.09016687168022952</v>
      </c>
      <c r="D20" s="86">
        <f>ABS(D18-D5)</f>
        <v>0.022646363612150555</v>
      </c>
      <c r="E20" s="86">
        <f>ABS(E18-E5)</f>
        <v>0.011374860934257436</v>
      </c>
      <c r="F20" s="86">
        <f>ABS(F18-F5)</f>
        <v>0.03293202111138793</v>
      </c>
    </row>
    <row r="21" spans="6:7" ht="12.75">
      <c r="F21" s="86" t="s">
        <v>74</v>
      </c>
      <c r="G21" s="87">
        <f>MIN(A45:F45)</f>
        <v>0.05798169959250954</v>
      </c>
    </row>
    <row r="45" spans="1:2" ht="12.75">
      <c r="A45" s="86">
        <f>ABS(A18-A5)</f>
        <v>0.09128170914980904</v>
      </c>
      <c r="B45" s="86">
        <f>ABS(B18-B5)</f>
        <v>0.05798169959250954</v>
      </c>
    </row>
  </sheetData>
  <mergeCells count="5">
    <mergeCell ref="A19:I19"/>
    <mergeCell ref="A2:K2"/>
    <mergeCell ref="A7:J7"/>
    <mergeCell ref="A14:J14"/>
    <mergeCell ref="A11:H11"/>
  </mergeCells>
  <printOptions gridLines="1" headings="1"/>
  <pageMargins left="0.7874015748031497" right="0.2362204724409449" top="0.984251968503937" bottom="0.2362204724409449" header="0.5118110236220472" footer="0.2362204724409449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9" sqref="A19:K19"/>
    </sheetView>
  </sheetViews>
  <sheetFormatPr defaultColWidth="9.33203125" defaultRowHeight="12.75"/>
  <cols>
    <col min="1" max="5" width="10.66015625" style="143" customWidth="1"/>
    <col min="6" max="6" width="50.16015625" style="143" customWidth="1"/>
    <col min="7" max="16384" width="10.66015625" style="143" customWidth="1"/>
  </cols>
  <sheetData>
    <row r="1" spans="1:5" ht="12.75">
      <c r="A1" s="201" t="s">
        <v>124</v>
      </c>
      <c r="B1" s="202"/>
      <c r="C1" s="202"/>
      <c r="D1" s="203"/>
      <c r="E1" s="143" t="s">
        <v>125</v>
      </c>
    </row>
    <row r="2" spans="1:4" ht="12.75">
      <c r="A2" s="204" t="s">
        <v>126</v>
      </c>
      <c r="B2" s="205"/>
      <c r="C2" s="205"/>
      <c r="D2" s="206"/>
    </row>
    <row r="3" spans="1:6" ht="15.75" thickBot="1">
      <c r="A3" s="207" t="s">
        <v>127</v>
      </c>
      <c r="B3" s="208"/>
      <c r="C3" s="208"/>
      <c r="D3" s="179"/>
      <c r="F3" s="144" t="s">
        <v>128</v>
      </c>
    </row>
    <row r="4" spans="1:7" ht="13.5" thickBot="1">
      <c r="A4" s="145"/>
      <c r="B4" s="146">
        <v>1992</v>
      </c>
      <c r="C4" s="146">
        <v>1993</v>
      </c>
      <c r="D4" s="147">
        <v>1994</v>
      </c>
      <c r="F4" s="148" t="s">
        <v>129</v>
      </c>
      <c r="G4" s="149">
        <f>MAX(B5:D16)</f>
        <v>152.9</v>
      </c>
    </row>
    <row r="5" spans="1:7" ht="12.75">
      <c r="A5" s="150" t="s">
        <v>61</v>
      </c>
      <c r="B5" s="151">
        <v>37.2</v>
      </c>
      <c r="C5" s="151">
        <v>34.5</v>
      </c>
      <c r="D5" s="152">
        <v>8</v>
      </c>
      <c r="F5" s="153" t="s">
        <v>130</v>
      </c>
      <c r="G5" s="154">
        <f>MIN(B5:D16)</f>
        <v>1.2</v>
      </c>
    </row>
    <row r="6" spans="1:7" ht="12.75">
      <c r="A6" s="150" t="s">
        <v>62</v>
      </c>
      <c r="B6" s="151">
        <v>11.4</v>
      </c>
      <c r="C6" s="151">
        <v>51.3</v>
      </c>
      <c r="D6" s="152">
        <v>1.2</v>
      </c>
      <c r="F6" s="153" t="s">
        <v>131</v>
      </c>
      <c r="G6" s="154">
        <f>SUM(B5:D16)</f>
        <v>1731.8000000000002</v>
      </c>
    </row>
    <row r="7" spans="1:7" ht="12.75">
      <c r="A7" s="150" t="s">
        <v>63</v>
      </c>
      <c r="B7" s="151">
        <v>16.5</v>
      </c>
      <c r="C7" s="151">
        <v>20.5</v>
      </c>
      <c r="D7" s="152">
        <v>3.8</v>
      </c>
      <c r="F7" s="153" t="s">
        <v>132</v>
      </c>
      <c r="G7" s="154">
        <f>AVERAGE(B5:D16)</f>
        <v>48.10555555555556</v>
      </c>
    </row>
    <row r="8" spans="1:7" ht="13.5" thickBot="1">
      <c r="A8" s="150" t="s">
        <v>64</v>
      </c>
      <c r="B8" s="151">
        <v>19.5</v>
      </c>
      <c r="C8" s="151">
        <v>26.9</v>
      </c>
      <c r="D8" s="152">
        <v>11.9</v>
      </c>
      <c r="F8" s="155" t="s">
        <v>133</v>
      </c>
      <c r="G8" s="156">
        <f>COUNTIF(B5:D16,"&lt;10")</f>
        <v>4</v>
      </c>
    </row>
    <row r="9" spans="1:4" ht="12.75">
      <c r="A9" s="150" t="s">
        <v>65</v>
      </c>
      <c r="B9" s="151">
        <v>11.7</v>
      </c>
      <c r="C9" s="151">
        <v>45.5</v>
      </c>
      <c r="D9" s="152">
        <v>66.3</v>
      </c>
    </row>
    <row r="10" spans="1:6" ht="15.75" thickBot="1">
      <c r="A10" s="150" t="s">
        <v>66</v>
      </c>
      <c r="B10" s="151">
        <v>129.1</v>
      </c>
      <c r="C10" s="151">
        <v>71.5</v>
      </c>
      <c r="D10" s="152">
        <v>60</v>
      </c>
      <c r="F10" s="144" t="s">
        <v>134</v>
      </c>
    </row>
    <row r="11" spans="1:7" ht="16.5" thickBot="1">
      <c r="A11" s="150" t="s">
        <v>67</v>
      </c>
      <c r="B11" s="151">
        <v>57.1</v>
      </c>
      <c r="C11" s="151">
        <v>152.9</v>
      </c>
      <c r="D11" s="152">
        <v>50.6</v>
      </c>
      <c r="F11" s="157" t="s">
        <v>135</v>
      </c>
      <c r="G11" s="158">
        <v>1992</v>
      </c>
    </row>
    <row r="12" spans="1:7" ht="12.75">
      <c r="A12" s="150" t="s">
        <v>68</v>
      </c>
      <c r="B12" s="151">
        <v>43.8</v>
      </c>
      <c r="C12" s="151">
        <v>96.6</v>
      </c>
      <c r="D12" s="152">
        <v>145.2</v>
      </c>
      <c r="F12" s="159" t="s">
        <v>136</v>
      </c>
      <c r="G12" s="154">
        <f>IF(год=1992,MAX($B$5:$B$16),IF(год=1993,MAX($C$5:$C$16),IF(год=1994,MAX($D$5:$D$16),"ДАННЫЕ ОТСУТСТВУЮТ")))</f>
        <v>129.1</v>
      </c>
    </row>
    <row r="13" spans="1:7" ht="12.75">
      <c r="A13" s="150" t="s">
        <v>69</v>
      </c>
      <c r="B13" s="151">
        <v>85.7</v>
      </c>
      <c r="C13" s="151">
        <v>74.8</v>
      </c>
      <c r="D13" s="152">
        <v>79.9</v>
      </c>
      <c r="F13" s="159" t="s">
        <v>137</v>
      </c>
      <c r="G13" s="154">
        <f>IF(год=1992,MIN($B$5:$B$16),IF(год=1993,MIN($C$5:$C$16),IF(год=1994,MIN($D$5:$D$16),"ДАННЫЕ ОТСУТСТВУЮТ")))</f>
        <v>11.4</v>
      </c>
    </row>
    <row r="14" spans="1:7" ht="12.75">
      <c r="A14" s="150" t="s">
        <v>70</v>
      </c>
      <c r="B14" s="151">
        <v>86</v>
      </c>
      <c r="C14" s="151">
        <v>14.5</v>
      </c>
      <c r="D14" s="152">
        <v>74.9</v>
      </c>
      <c r="F14" s="159" t="s">
        <v>138</v>
      </c>
      <c r="G14" s="154">
        <f>IF(год=1992,SUM($B$5:$B$16),IF(год=1993,SUM($C$5:$C$16),IF(год=1994,SUM($D$5:$D$16),"ДАННЫЕ ОТСУТСТВУЮТ")))</f>
        <v>531.7</v>
      </c>
    </row>
    <row r="15" spans="1:7" ht="12.75">
      <c r="A15" s="150" t="s">
        <v>71</v>
      </c>
      <c r="B15" s="151">
        <v>12.5</v>
      </c>
      <c r="C15" s="151">
        <v>21</v>
      </c>
      <c r="D15" s="152">
        <v>56.6</v>
      </c>
      <c r="F15" s="159" t="s">
        <v>139</v>
      </c>
      <c r="G15" s="154">
        <f>IF(год=1992,AVERAGE($B$5:$B$16),IF(год=1993,AVERAGE($C$5:$C$16),IF(год=1994,AVERAGE($D$5:$D$16),"ДАННЫЕ ОТСУТСТВУЮТ")))</f>
        <v>44.30833333333334</v>
      </c>
    </row>
    <row r="16" spans="1:7" ht="13.5" thickBot="1">
      <c r="A16" s="160" t="s">
        <v>72</v>
      </c>
      <c r="B16" s="161">
        <v>21.2</v>
      </c>
      <c r="C16" s="161">
        <v>22.3</v>
      </c>
      <c r="D16" s="162">
        <v>9.4</v>
      </c>
      <c r="F16" s="159" t="s">
        <v>140</v>
      </c>
      <c r="G16" s="154">
        <f>IF(год=1992,COUNTIF($B$5:$B$16,"&lt;10"),IF(год=1993,COUNTIF($C$5:$C$16,"&lt;10"),IF(год=1994,COUNTIF($D$5:$D$16,"&lt;10"),"ДАННЫЕ ОТСУТСТВУЮТ")))</f>
        <v>0</v>
      </c>
    </row>
    <row r="17" spans="6:7" ht="12.75">
      <c r="F17" s="163" t="s">
        <v>141</v>
      </c>
      <c r="G17" s="154">
        <f>IF(год=1992,B33,IF(год=1993,C33,IF(год=1994,D33,"ДАННЫЕ ОТСУТСТВУЮТ")))</f>
        <v>4</v>
      </c>
    </row>
    <row r="18" spans="6:7" ht="13.5" thickBot="1">
      <c r="F18" s="164" t="s">
        <v>142</v>
      </c>
      <c r="G18" s="156">
        <f>IF(год=1992,G33,IF(год=1993,H33,IF(год=1994,I33,"ДАННЫЕ ОТСУТСТВУЮТ")))</f>
        <v>1</v>
      </c>
    </row>
    <row r="19" spans="1:11" ht="12.75">
      <c r="A19" s="200" t="s">
        <v>143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12.75">
      <c r="A20" s="200" t="s">
        <v>144</v>
      </c>
      <c r="B20" s="200"/>
      <c r="C20" s="200"/>
      <c r="D20" s="200"/>
      <c r="E20" s="200"/>
      <c r="F20" s="165"/>
      <c r="G20" s="200" t="s">
        <v>145</v>
      </c>
      <c r="H20" s="200"/>
      <c r="I20" s="200"/>
      <c r="J20" s="200"/>
      <c r="K20" s="200"/>
    </row>
    <row r="21" spans="2:9" ht="12.75">
      <c r="B21" s="143">
        <f aca="true" t="shared" si="0" ref="B21:D32">IF(AND(B5&gt;20,B5&lt;80),1,0)</f>
        <v>1</v>
      </c>
      <c r="C21" s="143">
        <f t="shared" si="0"/>
        <v>1</v>
      </c>
      <c r="D21" s="143">
        <f t="shared" si="0"/>
        <v>0</v>
      </c>
      <c r="G21" s="143">
        <f aca="true" t="shared" si="1" ref="G21:G32">IF(OR(B5&lt;10,B5&gt;100),1,0)</f>
        <v>0</v>
      </c>
      <c r="H21" s="143">
        <f aca="true" t="shared" si="2" ref="H21:H32">IF(OR(C5&lt;10,C5&gt;100),1,0)</f>
        <v>0</v>
      </c>
      <c r="I21" s="143">
        <f aca="true" t="shared" si="3" ref="I21:I32">IF(OR(D5&lt;10,D5&gt;100),1,0)</f>
        <v>1</v>
      </c>
    </row>
    <row r="22" spans="2:9" ht="12.75">
      <c r="B22" s="143">
        <f t="shared" si="0"/>
        <v>0</v>
      </c>
      <c r="C22" s="143">
        <f t="shared" si="0"/>
        <v>1</v>
      </c>
      <c r="D22" s="143">
        <f t="shared" si="0"/>
        <v>0</v>
      </c>
      <c r="G22" s="143">
        <f t="shared" si="1"/>
        <v>0</v>
      </c>
      <c r="H22" s="143">
        <f t="shared" si="2"/>
        <v>0</v>
      </c>
      <c r="I22" s="143">
        <f t="shared" si="3"/>
        <v>1</v>
      </c>
    </row>
    <row r="23" spans="2:9" ht="12.75">
      <c r="B23" s="143">
        <f t="shared" si="0"/>
        <v>0</v>
      </c>
      <c r="C23" s="143">
        <f t="shared" si="0"/>
        <v>1</v>
      </c>
      <c r="D23" s="143">
        <f t="shared" si="0"/>
        <v>0</v>
      </c>
      <c r="G23" s="143">
        <f t="shared" si="1"/>
        <v>0</v>
      </c>
      <c r="H23" s="143">
        <f t="shared" si="2"/>
        <v>0</v>
      </c>
      <c r="I23" s="143">
        <f t="shared" si="3"/>
        <v>1</v>
      </c>
    </row>
    <row r="24" spans="2:9" ht="12.75">
      <c r="B24" s="143">
        <f t="shared" si="0"/>
        <v>0</v>
      </c>
      <c r="C24" s="143">
        <f t="shared" si="0"/>
        <v>1</v>
      </c>
      <c r="D24" s="143">
        <f t="shared" si="0"/>
        <v>0</v>
      </c>
      <c r="G24" s="143">
        <f t="shared" si="1"/>
        <v>0</v>
      </c>
      <c r="H24" s="143">
        <f t="shared" si="2"/>
        <v>0</v>
      </c>
      <c r="I24" s="143">
        <f t="shared" si="3"/>
        <v>0</v>
      </c>
    </row>
    <row r="25" spans="2:9" ht="12.75">
      <c r="B25" s="143">
        <f t="shared" si="0"/>
        <v>0</v>
      </c>
      <c r="C25" s="143">
        <f t="shared" si="0"/>
        <v>1</v>
      </c>
      <c r="D25" s="143">
        <f t="shared" si="0"/>
        <v>1</v>
      </c>
      <c r="G25" s="143">
        <f t="shared" si="1"/>
        <v>0</v>
      </c>
      <c r="H25" s="143">
        <f t="shared" si="2"/>
        <v>0</v>
      </c>
      <c r="I25" s="143">
        <f t="shared" si="3"/>
        <v>0</v>
      </c>
    </row>
    <row r="26" spans="2:9" ht="12.75">
      <c r="B26" s="143">
        <f t="shared" si="0"/>
        <v>0</v>
      </c>
      <c r="C26" s="143">
        <f t="shared" si="0"/>
        <v>1</v>
      </c>
      <c r="D26" s="143">
        <f t="shared" si="0"/>
        <v>1</v>
      </c>
      <c r="G26" s="143">
        <f t="shared" si="1"/>
        <v>1</v>
      </c>
      <c r="H26" s="143">
        <f t="shared" si="2"/>
        <v>0</v>
      </c>
      <c r="I26" s="143">
        <f t="shared" si="3"/>
        <v>0</v>
      </c>
    </row>
    <row r="27" spans="2:9" ht="12.75">
      <c r="B27" s="143">
        <f t="shared" si="0"/>
        <v>1</v>
      </c>
      <c r="C27" s="143">
        <f t="shared" si="0"/>
        <v>0</v>
      </c>
      <c r="D27" s="143">
        <f t="shared" si="0"/>
        <v>1</v>
      </c>
      <c r="G27" s="143">
        <f t="shared" si="1"/>
        <v>0</v>
      </c>
      <c r="H27" s="143">
        <f t="shared" si="2"/>
        <v>1</v>
      </c>
      <c r="I27" s="143">
        <f t="shared" si="3"/>
        <v>0</v>
      </c>
    </row>
    <row r="28" spans="2:9" ht="12.75">
      <c r="B28" s="143">
        <f t="shared" si="0"/>
        <v>1</v>
      </c>
      <c r="C28" s="143">
        <f t="shared" si="0"/>
        <v>0</v>
      </c>
      <c r="D28" s="143">
        <f t="shared" si="0"/>
        <v>0</v>
      </c>
      <c r="G28" s="143">
        <f t="shared" si="1"/>
        <v>0</v>
      </c>
      <c r="H28" s="143">
        <f t="shared" si="2"/>
        <v>0</v>
      </c>
      <c r="I28" s="143">
        <f t="shared" si="3"/>
        <v>1</v>
      </c>
    </row>
    <row r="29" spans="2:9" ht="12.75">
      <c r="B29" s="143">
        <f t="shared" si="0"/>
        <v>0</v>
      </c>
      <c r="C29" s="143">
        <f t="shared" si="0"/>
        <v>1</v>
      </c>
      <c r="D29" s="143">
        <f t="shared" si="0"/>
        <v>1</v>
      </c>
      <c r="G29" s="143">
        <f t="shared" si="1"/>
        <v>0</v>
      </c>
      <c r="H29" s="143">
        <f t="shared" si="2"/>
        <v>0</v>
      </c>
      <c r="I29" s="143">
        <f t="shared" si="3"/>
        <v>0</v>
      </c>
    </row>
    <row r="30" spans="2:9" ht="12.75">
      <c r="B30" s="143">
        <f t="shared" si="0"/>
        <v>0</v>
      </c>
      <c r="C30" s="143">
        <f t="shared" si="0"/>
        <v>0</v>
      </c>
      <c r="D30" s="143">
        <f t="shared" si="0"/>
        <v>1</v>
      </c>
      <c r="G30" s="143">
        <f t="shared" si="1"/>
        <v>0</v>
      </c>
      <c r="H30" s="143">
        <f t="shared" si="2"/>
        <v>0</v>
      </c>
      <c r="I30" s="143">
        <f t="shared" si="3"/>
        <v>0</v>
      </c>
    </row>
    <row r="31" spans="2:9" ht="12.75">
      <c r="B31" s="143">
        <f t="shared" si="0"/>
        <v>0</v>
      </c>
      <c r="C31" s="143">
        <f t="shared" si="0"/>
        <v>1</v>
      </c>
      <c r="D31" s="143">
        <f t="shared" si="0"/>
        <v>1</v>
      </c>
      <c r="G31" s="143">
        <f t="shared" si="1"/>
        <v>0</v>
      </c>
      <c r="H31" s="143">
        <f t="shared" si="2"/>
        <v>0</v>
      </c>
      <c r="I31" s="143">
        <f t="shared" si="3"/>
        <v>0</v>
      </c>
    </row>
    <row r="32" spans="2:9" ht="12.75">
      <c r="B32" s="143">
        <f t="shared" si="0"/>
        <v>1</v>
      </c>
      <c r="C32" s="143">
        <f t="shared" si="0"/>
        <v>1</v>
      </c>
      <c r="D32" s="143">
        <f t="shared" si="0"/>
        <v>0</v>
      </c>
      <c r="G32" s="143">
        <f t="shared" si="1"/>
        <v>0</v>
      </c>
      <c r="H32" s="143">
        <f t="shared" si="2"/>
        <v>0</v>
      </c>
      <c r="I32" s="143">
        <f t="shared" si="3"/>
        <v>1</v>
      </c>
    </row>
    <row r="33" spans="1:9" ht="12.75">
      <c r="A33" s="166" t="s">
        <v>146</v>
      </c>
      <c r="B33" s="166">
        <f>SUM(B21:B32)</f>
        <v>4</v>
      </c>
      <c r="C33" s="166">
        <f>SUM(C21:C32)</f>
        <v>9</v>
      </c>
      <c r="D33" s="166">
        <f>SUM(D21:D32)</f>
        <v>6</v>
      </c>
      <c r="F33" s="167" t="s">
        <v>146</v>
      </c>
      <c r="G33" s="166">
        <f>SUM(G21:G32)</f>
        <v>1</v>
      </c>
      <c r="H33" s="166">
        <f>SUM(H21:H32)</f>
        <v>1</v>
      </c>
      <c r="I33" s="166">
        <f>SUM(I21:I32)</f>
        <v>5</v>
      </c>
    </row>
  </sheetData>
  <mergeCells count="6">
    <mergeCell ref="G20:K20"/>
    <mergeCell ref="A19:K19"/>
    <mergeCell ref="A20:E20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Кашкина</cp:lastModifiedBy>
  <cp:lastPrinted>2000-02-12T08:28:51Z</cp:lastPrinted>
  <dcterms:created xsi:type="dcterms:W3CDTF">2096-02-06T11:31:57Z</dcterms:created>
  <dcterms:modified xsi:type="dcterms:W3CDTF">2007-10-02T17:34:01Z</dcterms:modified>
  <cp:category/>
  <cp:version/>
  <cp:contentType/>
  <cp:contentStatus/>
</cp:coreProperties>
</file>